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15" activeTab="20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3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z adósság kötelezettség" sheetId="14" r:id="rId14"/>
    <sheet name="12. saját bevételek" sheetId="15" r:id="rId15"/>
    <sheet name="13. sz. m. EU (2)" sheetId="16" r:id="rId16"/>
    <sheet name="14. sz.m. előir felh terv" sheetId="17" r:id="rId17"/>
    <sheet name="15.sz.m. állami támogatás " sheetId="18" r:id="rId18"/>
    <sheet name="16. sz.m. közvetett tám. (2)" sheetId="19" r:id="rId19"/>
    <sheet name="17.sz.m. tartozás" sheetId="20" r:id="rId20"/>
    <sheet name="18.sz.m.kitekintő" sheetId="21" r:id="rId21"/>
    <sheet name="üres lap" sheetId="22" r:id="rId22"/>
  </sheets>
  <definedNames>
    <definedName name="_xlnm.Print_Area" localSheetId="1">'1 .sz.m.önk.össz.kiad.'!$A$1:$AC$66</definedName>
    <definedName name="_xlnm.Print_Area" localSheetId="0">'1.sz.m-önk.össze.bev'!$A$1:$V$62</definedName>
    <definedName name="_xlnm.Print_Area" localSheetId="12">'10.sz.m.átadott pe (3)'!$A$1:$U$73</definedName>
    <definedName name="_xlnm.Print_Area" localSheetId="13">'11. sz adósság kötelezettség'!$A$1:$E$25</definedName>
    <definedName name="_xlnm.Print_Area" localSheetId="16">'14. sz.m. előir felh terv'!$A$1:$O$22</definedName>
    <definedName name="_xlnm.Print_Area" localSheetId="2">'2.sz.m.összehasonlító'!$A$1:$N$31</definedName>
    <definedName name="_xlnm.Print_Area" localSheetId="3">'3.sz.m Önk  bev.'!$A$1:$V$62</definedName>
    <definedName name="_xlnm.Print_Area" localSheetId="4">'4.sz.m.ÖNK kiadás'!$A$1:$V$39</definedName>
    <definedName name="_xlnm.Print_Area" localSheetId="5">'5.1 sz. m Köz Hiv'!$A$1:$U$48</definedName>
    <definedName name="_xlnm.Print_Area" localSheetId="6">'5.2 sz. m ÁMK'!$A$1:$R$48</definedName>
    <definedName name="_xlnm.Print_Area" localSheetId="7">'6 .sz.m. Létszám (2)'!$A$1:$W$16</definedName>
    <definedName name="_xlnm.Print_Area" localSheetId="8">'7.a.sz.m.fejlesztés (3)'!$A$1:$R$32</definedName>
    <definedName name="_xlnm.Print_Area" localSheetId="9">'7.b.sz.m.intfejl (2)'!$A$1:$I$18</definedName>
    <definedName name="_xlnm.Print_Area" localSheetId="10">'8.sz.m.Dologi kiadás (3)'!$A$1:$T$21</definedName>
    <definedName name="_xlnm.Print_Area" localSheetId="11">'9.sz.m.szociális kiadások (2)'!$A$1:$Q$31</definedName>
    <definedName name="_xlnm.Print_Area" localSheetId="21">'üres lap'!$A$1:$R$44</definedName>
  </definedNames>
  <calcPr fullCalcOnLoad="1"/>
</workbook>
</file>

<file path=xl/sharedStrings.xml><?xml version="1.0" encoding="utf-8"?>
<sst xmlns="http://schemas.openxmlformats.org/spreadsheetml/2006/main" count="1456" uniqueCount="637">
  <si>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</si>
  <si>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</si>
  <si>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</si>
  <si>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</si>
  <si>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</si>
  <si>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</si>
  <si>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</si>
  <si>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</si>
  <si>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</si>
  <si>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</si>
  <si>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</si>
  <si>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</si>
  <si>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</si>
  <si>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</si>
  <si>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</si>
  <si>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</si>
  <si>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</si>
  <si>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</si>
  <si>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</si>
  <si>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</si>
  <si>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</si>
  <si>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</si>
  <si>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</si>
  <si>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</si>
  <si>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</si>
  <si>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</si>
  <si>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</si>
  <si>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</si>
  <si>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</si>
  <si>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</si>
  <si>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</si>
  <si>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</si>
  <si>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</si>
  <si>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</si>
  <si>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</si>
  <si>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</si>
  <si>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</si>
  <si>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</si>
  <si>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</si>
  <si>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</si>
  <si>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</si>
  <si>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</si>
  <si>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</si>
  <si>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</si>
  <si>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</si>
  <si>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</si>
  <si>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</si>
  <si>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</si>
  <si>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</si>
  <si>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</si>
  <si>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</si>
  <si>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</si>
  <si>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</si>
  <si>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</si>
  <si>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</si>
  <si>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</si>
  <si>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</si>
  <si>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</si>
  <si>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</si>
  <si>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</si>
  <si>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</si>
  <si>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</si>
  <si>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 xml:space="preserve">Ezer forintban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</si>
  <si>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</si>
  <si>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</si>
  <si>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</si>
  <si>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</si>
  <si>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</si>
  <si>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</si>
  <si>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</si>
  <si>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</si>
  <si>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</si>
  <si>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</si>
  <si>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</si>
  <si>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</si>
  <si>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</si>
  <si>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</si>
  <si>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</si>
  <si>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</si>
  <si>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</si>
  <si>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</si>
  <si>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</si>
  <si>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</si>
  <si>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</si>
  <si>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</si>
  <si>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</si>
  <si>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</si>
  <si>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</si>
  <si>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</si>
  <si>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</si>
  <si>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</si>
  <si>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</si>
  <si>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</si>
  <si>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</si>
  <si>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</si>
  <si>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</si>
  <si>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</si>
  <si>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</si>
  <si>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</si>
  <si>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</si>
  <si>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</si>
  <si>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</si>
  <si>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</si>
  <si>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</si>
  <si>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</si>
  <si>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</si>
  <si>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</si>
  <si>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</si>
  <si>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</si>
  <si>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</si>
  <si>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</si>
  <si>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</si>
  <si>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</si>
  <si>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</si>
  <si>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</si>
  <si>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</si>
  <si>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</si>
  <si>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</si>
  <si>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</si>
  <si>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</si>
  <si>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</si>
  <si>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</si>
  <si>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</si>
  <si>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</si>
  <si>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</si>
  <si>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</si>
  <si>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</si>
  <si>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</si>
  <si>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</si>
  <si>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</si>
  <si>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</si>
  <si>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</si>
  <si>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</si>
  <si>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</si>
  <si>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</si>
  <si>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</si>
  <si>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</si>
  <si>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</si>
  <si>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</si>
  <si>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</si>
  <si>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</si>
  <si>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</si>
  <si>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</si>
  <si>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</si>
  <si>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</si>
  <si>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</si>
  <si>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</si>
  <si>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</si>
  <si>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</si>
  <si>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</si>
  <si>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</si>
  <si>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</si>
  <si>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</si>
  <si>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</si>
  <si>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</si>
  <si>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</si>
  <si>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</si>
  <si>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</si>
  <si>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</si>
  <si>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</si>
  <si>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</si>
  <si>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</si>
  <si>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</si>
  <si>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2013. évi belső forrásból fedezhető összes hiány (1.+2.)</t>
  </si>
  <si>
    <t>KÜLSŐ FORRÁS BEVONÁSÁVAL - HITEL, KÖLCSÖN - FINANSZÍROZHATÓ HIÁNY ÖSSZEGE</t>
  </si>
  <si>
    <t>2013. évi külső forrásból fedezhető összes hiány (1.+2.)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</si>
  <si>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</si>
  <si>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</si>
  <si>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</si>
  <si>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</si>
  <si>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</si>
  <si>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</si>
  <si>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</si>
  <si>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</si>
  <si>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</si>
  <si>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</si>
  <si>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</si>
  <si>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</si>
  <si>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</si>
  <si>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</si>
  <si>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</si>
  <si>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</si>
  <si>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</si>
  <si>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</si>
  <si>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</si>
  <si>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</si>
  <si>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</si>
  <si>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</si>
  <si>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</si>
  <si>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</si>
  <si>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</si>
  <si>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</si>
  <si>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</si>
  <si>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</si>
  <si>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</si>
  <si>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</si>
  <si>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</si>
  <si>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</si>
  <si>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</si>
  <si>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</si>
  <si>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</si>
  <si>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</si>
  <si>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</si>
  <si>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</si>
  <si>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</si>
  <si>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</si>
  <si>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</si>
  <si>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</si>
  <si>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</si>
  <si>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</si>
  <si>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</si>
  <si>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</si>
  <si>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6. számú melléklet</t>
  </si>
  <si>
    <t>10. számú melléklet</t>
  </si>
  <si>
    <t>Működési célú bevételek és kiadások mérlege</t>
  </si>
  <si>
    <t>felhalmozási célú bevételek és kiadások mérlege</t>
  </si>
  <si>
    <t>2013. évi belső forrásból fedezhető működési hiány</t>
  </si>
  <si>
    <t xml:space="preserve">2013 évi belső  forrásból fedezhető felhalmozási hiány </t>
  </si>
  <si>
    <t xml:space="preserve">2013. évi külső forrásból fedezhető működési hiány </t>
  </si>
  <si>
    <t xml:space="preserve">2013 évi külső forrásból fedezhető felhalmozási hiány 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</si>
  <si>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</si>
  <si>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</si>
  <si>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</si>
  <si>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</si>
  <si>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</si>
  <si>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</si>
  <si>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</si>
  <si>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</si>
  <si>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</si>
  <si>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</si>
  <si>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</si>
  <si>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</si>
  <si>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</si>
  <si>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</si>
  <si>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</si>
  <si>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</si>
  <si>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</si>
  <si>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</si>
  <si>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</si>
  <si>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</si>
  <si>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</si>
  <si>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</si>
  <si>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</si>
  <si>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</si>
  <si>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</si>
  <si>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</si>
  <si>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Orvosi ügyelet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</si>
  <si>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</si>
  <si>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</si>
  <si>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</si>
  <si>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</si>
  <si>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</si>
  <si>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</si>
  <si>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</si>
  <si>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</si>
  <si>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</si>
  <si>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</si>
  <si>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</si>
  <si>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Beledi Szociális és Gyermekjóléti Társulás</t>
  </si>
  <si>
    <t>Mód. II-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</si>
  <si>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</si>
  <si>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</si>
  <si>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</si>
  <si>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</si>
  <si>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</si>
  <si>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</si>
  <si>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</si>
  <si>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</si>
  <si>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</si>
  <si>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</si>
  <si>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</si>
  <si>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</si>
  <si>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</si>
  <si>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</si>
  <si>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</si>
  <si>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</si>
  <si>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</si>
  <si>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Mód IV.</t>
  </si>
  <si>
    <t>Eredeti, Mód. I, II., III., I.</t>
  </si>
  <si>
    <t>mód. IV.</t>
  </si>
  <si>
    <t>0</t>
  </si>
  <si>
    <t>2013. július 1.</t>
  </si>
  <si>
    <t>Sor-szám</t>
  </si>
  <si>
    <t>Mód V.</t>
  </si>
  <si>
    <t>Mód.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</si>
  <si>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</si>
  <si>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</si>
  <si>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</si>
  <si>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</si>
  <si>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</si>
  <si>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</si>
  <si>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</si>
  <si>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</si>
  <si>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</si>
  <si>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</si>
  <si>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</si>
  <si>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</si>
  <si>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</si>
  <si>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</si>
  <si>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>3.) Szociális és gyermekjóléti alapszolgáltatás</t>
  </si>
  <si>
    <t xml:space="preserve">       ebből: Társulási kiegészítés</t>
  </si>
  <si>
    <t>4.) Szociális étkeztetés</t>
  </si>
  <si>
    <t>5.) Házi segítégnyújtás</t>
  </si>
  <si>
    <t>6.) Gyermekek napközbeni ellátása</t>
  </si>
  <si>
    <t>III.3 Egyes szociális és gyermekjóléti feladatok támogatás</t>
  </si>
  <si>
    <t>Lakott külterület támogatás</t>
  </si>
  <si>
    <t>Nyári gyermekétkeztetés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</si>
  <si>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</si>
  <si>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</si>
  <si>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</si>
  <si>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</si>
  <si>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</si>
  <si>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</si>
  <si>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</si>
  <si>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</si>
  <si>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</si>
  <si>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</si>
  <si>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</si>
  <si>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</si>
  <si>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</si>
  <si>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</si>
  <si>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</si>
  <si>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</si>
  <si>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</si>
  <si>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Likviditási célú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</si>
  <si>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</si>
  <si>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</si>
  <si>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</si>
  <si>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</si>
  <si>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</si>
  <si>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</si>
  <si>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</si>
  <si>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</si>
  <si>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</si>
  <si>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</si>
  <si>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</si>
  <si>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</si>
  <si>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</si>
  <si>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</si>
  <si>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</si>
  <si>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</si>
  <si>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</si>
  <si>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</si>
  <si>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</si>
  <si>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</si>
  <si>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</si>
  <si>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</si>
  <si>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</si>
  <si>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</si>
  <si>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</si>
  <si>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</si>
  <si>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</si>
  <si>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</si>
  <si>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</si>
  <si>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</si>
  <si>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</si>
  <si>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</si>
  <si>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</si>
  <si>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</si>
  <si>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</si>
  <si>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</si>
  <si>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</si>
  <si>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</si>
  <si>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</si>
  <si>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</si>
  <si>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</si>
  <si>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</si>
  <si>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</si>
  <si>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</si>
  <si>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</si>
  <si>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</si>
  <si>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</si>
  <si>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</si>
  <si>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</si>
  <si>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</si>
  <si>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</si>
  <si>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</si>
  <si>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</si>
  <si>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</si>
  <si>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</si>
  <si>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</si>
  <si>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</si>
  <si>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</si>
  <si>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</si>
  <si>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</si>
  <si>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Kastély tetőfelújítás</t>
  </si>
  <si>
    <t>Beledi Közös Önkormányzati Hiatal</t>
  </si>
  <si>
    <t>ügyviteli, számtech. eszközök beszerzése</t>
  </si>
  <si>
    <t>eFt</t>
  </si>
  <si>
    <t>Kaouvári Többcélú Kistérség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</si>
  <si>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</si>
  <si>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</si>
  <si>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</si>
  <si>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</si>
  <si>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</si>
  <si>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</si>
  <si>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</si>
  <si>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</si>
  <si>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adatok eFt-ban</t>
  </si>
  <si>
    <t>4.3</t>
  </si>
  <si>
    <t>Önkormányzatok felhalmozási központi támogatása</t>
  </si>
  <si>
    <t>Működési célú központi előirányzatok</t>
  </si>
  <si>
    <t>ebből: kisértékű eszköz beszerzése</t>
  </si>
  <si>
    <t>e-útdíj - bevétel kiesés ellentételezése (központosított működési)</t>
  </si>
  <si>
    <t>Ágazati pótlék (központi működési)</t>
  </si>
  <si>
    <t>Előző évtől áthúzódó bérkompenzáció (központosított működési)</t>
  </si>
  <si>
    <t>Fejlesztési támogatás (sportcsarnok - felhalmozási)</t>
  </si>
  <si>
    <t>Közművelődési érdekeltségnövelő támogatás (felalmozási)</t>
  </si>
  <si>
    <t>Könyvtári érdekeltségnövelő támogatás (felhalmozási)</t>
  </si>
  <si>
    <t>8. számú melléklet</t>
  </si>
  <si>
    <t>9. számú melléklet</t>
  </si>
  <si>
    <t>Telj.%</t>
  </si>
  <si>
    <t>3.5</t>
  </si>
  <si>
    <t>3.5.1</t>
  </si>
  <si>
    <t>3.5.2</t>
  </si>
  <si>
    <t>3.5.3</t>
  </si>
  <si>
    <t>Helyi önkormányzatok kiegészítő támogatása</t>
  </si>
  <si>
    <t>Kapuvári Vízitársulat</t>
  </si>
  <si>
    <t>ebből: Vicai Kat.Egyház</t>
  </si>
  <si>
    <t>Sportegyesület</t>
  </si>
  <si>
    <t>Tűzoltóegyesület</t>
  </si>
  <si>
    <t>Vicai Ifjúsági Egyesület</t>
  </si>
  <si>
    <t>Magyar Máltai Szeretetszolgálat</t>
  </si>
  <si>
    <t>Delta Testépítő Klub</t>
  </si>
  <si>
    <t>Lövészklub</t>
  </si>
  <si>
    <t>Gyermeknap</t>
  </si>
  <si>
    <t>Tégy a Tehetségért Alapítvány</t>
  </si>
  <si>
    <t>Karate Egyesület</t>
  </si>
  <si>
    <t>Horgász Egyesület</t>
  </si>
  <si>
    <t>Beledi Katolikus Egyesület</t>
  </si>
  <si>
    <t>Beledi Ifjúsági Egyesület</t>
  </si>
  <si>
    <t>Beledi Evangélikus Egyház</t>
  </si>
  <si>
    <t>Beledi Baráti Kör</t>
  </si>
  <si>
    <t>Beledi Asztalitenisz Klub</t>
  </si>
  <si>
    <t>Beled Jövőjéért Egyesület</t>
  </si>
  <si>
    <t>ESZK nyári tábor</t>
  </si>
  <si>
    <t>Ezüstfenyő Nyugdíjas Klub</t>
  </si>
  <si>
    <t>Beled SE kézilabda</t>
  </si>
  <si>
    <t>Kaució visszafizetése</t>
  </si>
  <si>
    <t>Önkormányzat dologi kiadásai</t>
  </si>
  <si>
    <t>4. számú melléklet 1.3 sorának részletezése</t>
  </si>
  <si>
    <t xml:space="preserve">Kötelező </t>
  </si>
  <si>
    <t>Önként vállalt</t>
  </si>
  <si>
    <t>Mód. III., IV., V.</t>
  </si>
  <si>
    <t>Önkormányzatok jogalkotó és általános igazgatási feladatok</t>
  </si>
  <si>
    <t>Nem veszélyes hulladék szállítása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</si>
  <si>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</si>
  <si>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</si>
  <si>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</si>
  <si>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</si>
  <si>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</si>
  <si>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</si>
  <si>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</si>
  <si>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</si>
  <si>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</si>
  <si>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</si>
  <si>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</si>
  <si>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</si>
  <si>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</si>
  <si>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</si>
  <si>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</si>
  <si>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</si>
  <si>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</si>
  <si>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37 §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</si>
  <si>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</si>
  <si>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</si>
  <si>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</si>
  <si>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</si>
  <si>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</si>
  <si>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</si>
  <si>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</si>
  <si>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</si>
  <si>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</si>
  <si>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</si>
  <si>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</si>
  <si>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</si>
  <si>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Kezességvállalással kapcsolatos megtérülés</t>
  </si>
  <si>
    <t>SAJÁT BEVÉTELEK ÖSSZESEN</t>
  </si>
  <si>
    <t>13. számú melléklet</t>
  </si>
  <si>
    <t>Önkormányzaton és intézményein belül megvalósuló projektek (támogatási szerződéssel rendelkező)</t>
  </si>
  <si>
    <t>E Ft-ban</t>
  </si>
  <si>
    <t xml:space="preserve">Bevételek </t>
  </si>
  <si>
    <t xml:space="preserve">Kiadások </t>
  </si>
  <si>
    <t>Projekt megvalósítás</t>
  </si>
  <si>
    <t>Pénzmaradvány</t>
  </si>
  <si>
    <t>Összes bevétel</t>
  </si>
  <si>
    <t>Összes kiadás</t>
  </si>
  <si>
    <t>TÁMOP-3.2.13-12/1-2012-0310</t>
  </si>
  <si>
    <t>NYDOP-3.2.1/B-12-2013-0006</t>
  </si>
  <si>
    <t xml:space="preserve">Támogatás </t>
  </si>
  <si>
    <t>Saját forrás , támogatás megelőlegezés</t>
  </si>
  <si>
    <t>Saját forrás</t>
  </si>
  <si>
    <t>Téli közfoglalkoztatás</t>
  </si>
  <si>
    <t>Zöldterület kezelése</t>
  </si>
  <si>
    <t>Előző évi elszámolás</t>
  </si>
  <si>
    <t>Önkormányzat által saját hatáskörben adott támogatás</t>
  </si>
  <si>
    <t>1. számú melléklet</t>
  </si>
  <si>
    <t>11. számú melléklet</t>
  </si>
  <si>
    <t>teljesítés</t>
  </si>
  <si>
    <t>telj %</t>
  </si>
  <si>
    <t>Önkormányzat adósságot keletkeztető ügyletekből és kezességvállalásokból fennálló kötelezettségei</t>
  </si>
  <si>
    <t>MEGNEVEZÉS</t>
  </si>
  <si>
    <t>Évek</t>
  </si>
  <si>
    <t>2016.</t>
  </si>
  <si>
    <t>10.</t>
  </si>
  <si>
    <t>ÖSSZES KÖTELEZETTSÉG</t>
  </si>
  <si>
    <t>14. számú melléklet</t>
  </si>
  <si>
    <t>Ezer forintban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</si>
  <si>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</si>
  <si>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</si>
  <si>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</si>
  <si>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</si>
  <si>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</si>
  <si>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</si>
  <si>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</si>
  <si>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</si>
  <si>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</si>
  <si>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</si>
  <si>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</si>
  <si>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</si>
  <si>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</si>
  <si>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</si>
  <si>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Működési célú támogatások államháztartáson belülrő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</si>
  <si>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</si>
  <si>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</si>
  <si>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</si>
  <si>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</si>
  <si>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</si>
  <si>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</si>
  <si>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</si>
  <si>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</si>
  <si>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</si>
  <si>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</si>
  <si>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</si>
  <si>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</si>
  <si>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</si>
  <si>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</si>
  <si>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17.</t>
  </si>
  <si>
    <t>Kiadások összesen:</t>
  </si>
  <si>
    <t>18.</t>
  </si>
  <si>
    <t>Egyenleg</t>
  </si>
  <si>
    <t>16.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</si>
  <si>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</si>
  <si>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</si>
  <si>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</si>
  <si>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</si>
  <si>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</si>
  <si>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</si>
  <si>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</si>
  <si>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</si>
  <si>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</si>
  <si>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</si>
  <si>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</si>
  <si>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</si>
  <si>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Kedvezmények összesen</t>
  </si>
  <si>
    <t>Étkezési díj</t>
  </si>
  <si>
    <t>Gondozási díj</t>
  </si>
  <si>
    <t>17.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</si>
  <si>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</si>
  <si>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</si>
  <si>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</si>
  <si>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</si>
  <si>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</si>
  <si>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</si>
  <si>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</si>
  <si>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</si>
  <si>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</si>
  <si>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</si>
  <si>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</si>
  <si>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</si>
  <si>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</si>
  <si>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</si>
  <si>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</si>
  <si>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</si>
  <si>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</si>
  <si>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15. számú melléklet</t>
  </si>
  <si>
    <t>Mód. II., III.</t>
  </si>
  <si>
    <t xml:space="preserve"> mód. III.</t>
  </si>
  <si>
    <t>mód.III.</t>
  </si>
  <si>
    <t>Itthon vagy - Szeretlek Magyarország (működési célú központi)</t>
  </si>
  <si>
    <t>2014. december 31.</t>
  </si>
  <si>
    <t>Önkormányzat költségvetési szerveinek 2015. évi létszámkerete</t>
  </si>
  <si>
    <t>2015. január 1.</t>
  </si>
  <si>
    <t>évközbeni változás</t>
  </si>
  <si>
    <t>Szabadidőpark létesítése</t>
  </si>
  <si>
    <t>Napemelemek beruházás önerő</t>
  </si>
  <si>
    <t>Betonáru irodaépület felújítása</t>
  </si>
  <si>
    <t>Sportcsarnok tűzjelző rendszer</t>
  </si>
  <si>
    <t>Sportcsarnok fűtéskorszerűsítés</t>
  </si>
  <si>
    <t>2017.</t>
  </si>
  <si>
    <t>2018.</t>
  </si>
  <si>
    <t>70 db szék ebédlőbe</t>
  </si>
  <si>
    <t>1 db 300 l-es fagyasztóláda</t>
  </si>
  <si>
    <t>laptop beszerzése élelmezésvezetőnek</t>
  </si>
  <si>
    <t>hűtőszekrény, mikorhullámú sütő óvodába</t>
  </si>
  <si>
    <t>laptop beszerzése óvodába</t>
  </si>
  <si>
    <t>Települési támogatás - gyógszertámogatás</t>
  </si>
  <si>
    <t>Települési támogatás - temetési támogatás</t>
  </si>
  <si>
    <t>Rendkívüli települési támogatás</t>
  </si>
  <si>
    <t>Köztemetés</t>
  </si>
  <si>
    <t>Fogorvosi ügyelet Sopron</t>
  </si>
  <si>
    <t>MAZSIHISZ</t>
  </si>
  <si>
    <t>Beled Sportegyesület</t>
  </si>
  <si>
    <t xml:space="preserve">Európai Uniós támogatással megvalósuló  programok, projektek 2015. évi bevételei és kiadásai  </t>
  </si>
  <si>
    <t>A 2015. évi általános működés és ágazati feladatok támogatásának alakulása jogcímenként</t>
  </si>
  <si>
    <t>Önkormányzat összevont 2015. évi bevételi előirányzatai</t>
  </si>
  <si>
    <t>Önkormányzat 2015. évi bevételi előirányzatai</t>
  </si>
  <si>
    <t>Önkormányzat 2015. évi kiadási előirányzatai</t>
  </si>
  <si>
    <t xml:space="preserve">2015. év </t>
  </si>
  <si>
    <t>2015. év</t>
  </si>
  <si>
    <t>Előirányzat-felhasználási terv
2015. évre</t>
  </si>
  <si>
    <t>......................, 2015. .......................... hó ..... nap</t>
  </si>
  <si>
    <t>2015.</t>
  </si>
  <si>
    <t>EMVA LEADER 11/2013. (III. 5.) rendelet</t>
  </si>
  <si>
    <t>5.4</t>
  </si>
  <si>
    <t>ÁH belüli megelőlegezések visszafizetései</t>
  </si>
  <si>
    <t>6.3</t>
  </si>
  <si>
    <t>2015. évi előirányzat, mód. I.</t>
  </si>
  <si>
    <t>I.6. előző évről áthúzódó bérkompenzáció</t>
  </si>
  <si>
    <t>III.6 Szociális ágazati pótlék</t>
  </si>
  <si>
    <t>Bérkompenzáció (központosított működési)</t>
  </si>
  <si>
    <t>Beled Város Önkormányata</t>
  </si>
  <si>
    <t>Költségvetési kitekintő határozat</t>
  </si>
  <si>
    <t>Saját bevételek 50 %-a</t>
  </si>
  <si>
    <t>Adósságot keletkeztető ügyletek értéke</t>
  </si>
  <si>
    <t>2015. év előtti  ügyletből származó érték</t>
  </si>
  <si>
    <t>Hitel felvételből származó tőketartozás</t>
  </si>
  <si>
    <t>2015. évi ügyletből származó érték</t>
  </si>
  <si>
    <t>Hitelfelvétel</t>
  </si>
  <si>
    <t>Adósságot keletkeztető ügyletek összértéke</t>
  </si>
  <si>
    <t>Tárgyévi fizetési kötelzettség</t>
  </si>
  <si>
    <t>Tőkefizetési kötelezettség</t>
  </si>
  <si>
    <t>Kamatfizetési kötelezettség</t>
  </si>
  <si>
    <t>Egyéb fizetési kötelezettség (kezelési költség stb.)</t>
  </si>
  <si>
    <t>Tárgyévi fizetési kötelzettség összesen</t>
  </si>
  <si>
    <t>18. melléklet</t>
  </si>
  <si>
    <t>Eredeti ei., mód. I.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</si>
</sst>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25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i/>
      <sz val="12"/>
      <name val="Times New Roman CE"/>
      <family val="0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/>
      <right/>
      <top style="hair"/>
      <bottom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20" borderId="1" applyNumberFormat="0" applyAlignment="0" applyProtection="0"/>
    <xf numFmtId="0" fontId="111" fillId="0" borderId="0" applyNumberFormat="0" applyFill="0" applyBorder="0" applyAlignment="0" applyProtection="0"/>
    <xf numFmtId="0" fontId="112" fillId="0" borderId="2" applyNumberFormat="0" applyFill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4" fillId="0" borderId="0" applyNumberFormat="0" applyFill="0" applyBorder="0" applyAlignment="0" applyProtection="0"/>
    <xf numFmtId="0" fontId="11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0" fillId="22" borderId="7" applyNumberFormat="0" applyFont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18" fillId="29" borderId="0" applyNumberFormat="0" applyBorder="0" applyAlignment="0" applyProtection="0"/>
    <xf numFmtId="0" fontId="119" fillId="30" borderId="8" applyNumberFormat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31" borderId="0" applyNumberFormat="0" applyBorder="0" applyAlignment="0" applyProtection="0"/>
    <xf numFmtId="0" fontId="123" fillId="32" borderId="0" applyNumberFormat="0" applyBorder="0" applyAlignment="0" applyProtection="0"/>
    <xf numFmtId="0" fontId="124" fillId="30" borderId="1" applyNumberFormat="0" applyAlignment="0" applyProtection="0"/>
    <xf numFmtId="9" fontId="0" fillId="0" borderId="0" applyFont="0" applyFill="0" applyBorder="0" applyAlignment="0" applyProtection="0"/>
  </cellStyleXfs>
  <cellXfs count="14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34" fillId="0" borderId="0" xfId="59" applyFont="1" applyAlignment="1">
      <alignment horizontal="center" vertical="center"/>
      <protection/>
    </xf>
    <xf numFmtId="0" fontId="27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37" fillId="0" borderId="15" xfId="59" applyFont="1" applyBorder="1" applyAlignment="1">
      <alignment horizontal="center" vertical="center" wrapText="1"/>
      <protection/>
    </xf>
    <xf numFmtId="0" fontId="37" fillId="0" borderId="16" xfId="59" applyFont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left" vertical="center" wrapText="1"/>
      <protection/>
    </xf>
    <xf numFmtId="0" fontId="6" fillId="0" borderId="14" xfId="58" applyFont="1" applyBorder="1" applyAlignment="1">
      <alignment vertical="center" wrapText="1"/>
      <protection/>
    </xf>
    <xf numFmtId="0" fontId="13" fillId="0" borderId="0" xfId="58" applyFont="1" applyAlignment="1">
      <alignment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2" fillId="0" borderId="20" xfId="58" applyFont="1" applyFill="1" applyBorder="1" applyAlignment="1">
      <alignment vertical="center" wrapText="1"/>
      <protection/>
    </xf>
    <xf numFmtId="0" fontId="0" fillId="0" borderId="21" xfId="58" applyFont="1" applyBorder="1" applyAlignment="1">
      <alignment horizontal="center" vertical="center"/>
      <protection/>
    </xf>
    <xf numFmtId="0" fontId="20" fillId="0" borderId="0" xfId="59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0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2" xfId="58" applyFont="1" applyBorder="1" applyAlignment="1">
      <alignment vertical="center" wrapText="1"/>
      <protection/>
    </xf>
    <xf numFmtId="0" fontId="12" fillId="0" borderId="22" xfId="58" applyFont="1" applyBorder="1" applyAlignment="1">
      <alignment wrapText="1"/>
      <protection/>
    </xf>
    <xf numFmtId="3" fontId="43" fillId="0" borderId="23" xfId="58" applyNumberFormat="1" applyFont="1" applyFill="1" applyBorder="1" applyAlignment="1">
      <alignment horizontal="right"/>
      <protection/>
    </xf>
    <xf numFmtId="0" fontId="43" fillId="0" borderId="23" xfId="58" applyFont="1" applyBorder="1" applyAlignment="1">
      <alignment horizontal="right"/>
      <protection/>
    </xf>
    <xf numFmtId="3" fontId="43" fillId="0" borderId="24" xfId="58" applyNumberFormat="1" applyFont="1" applyBorder="1" applyAlignment="1">
      <alignment horizontal="right"/>
      <protection/>
    </xf>
    <xf numFmtId="3" fontId="43" fillId="0" borderId="23" xfId="58" applyNumberFormat="1" applyFont="1" applyBorder="1" applyAlignment="1">
      <alignment horizontal="right"/>
      <protection/>
    </xf>
    <xf numFmtId="3" fontId="18" fillId="0" borderId="15" xfId="40" applyNumberFormat="1" applyFont="1" applyBorder="1" applyAlignment="1">
      <alignment horizontal="right" vertical="center"/>
    </xf>
    <xf numFmtId="3" fontId="18" fillId="0" borderId="15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5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3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3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23" xfId="58" applyNumberFormat="1" applyFont="1" applyFill="1" applyBorder="1" applyAlignment="1">
      <alignment vertical="center"/>
      <protection/>
    </xf>
    <xf numFmtId="3" fontId="15" fillId="0" borderId="23" xfId="58" applyNumberFormat="1" applyFont="1" applyFill="1" applyBorder="1" applyAlignment="1">
      <alignment horizontal="right" vertical="center"/>
      <protection/>
    </xf>
    <xf numFmtId="3" fontId="15" fillId="0" borderId="23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3" fillId="0" borderId="24" xfId="58" applyNumberFormat="1" applyFont="1" applyFill="1" applyBorder="1" applyAlignment="1">
      <alignment horizontal="right"/>
      <protection/>
    </xf>
    <xf numFmtId="3" fontId="43" fillId="0" borderId="26" xfId="58" applyNumberFormat="1" applyFont="1" applyBorder="1" applyAlignment="1">
      <alignment horizontal="right"/>
      <protection/>
    </xf>
    <xf numFmtId="0" fontId="15" fillId="0" borderId="27" xfId="58" applyFont="1" applyBorder="1" applyAlignment="1">
      <alignment wrapText="1"/>
      <protection/>
    </xf>
    <xf numFmtId="0" fontId="14" fillId="0" borderId="23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/>
    </xf>
    <xf numFmtId="0" fontId="33" fillId="0" borderId="23" xfId="58" applyFont="1" applyFill="1" applyBorder="1" applyAlignment="1">
      <alignment vertical="center"/>
      <protection/>
    </xf>
    <xf numFmtId="0" fontId="33" fillId="0" borderId="28" xfId="58" applyFont="1" applyFill="1" applyBorder="1" applyAlignment="1">
      <alignment vertical="center"/>
      <protection/>
    </xf>
    <xf numFmtId="0" fontId="14" fillId="0" borderId="1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0" fillId="0" borderId="0" xfId="0" applyFont="1" applyAlignment="1">
      <alignment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7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3" xfId="0" applyNumberFormat="1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3" fontId="7" fillId="0" borderId="26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9" fillId="0" borderId="36" xfId="59" applyFont="1" applyBorder="1" applyAlignment="1">
      <alignment horizontal="left" vertical="center" wrapText="1"/>
      <protection/>
    </xf>
    <xf numFmtId="0" fontId="27" fillId="0" borderId="37" xfId="0" applyFont="1" applyBorder="1" applyAlignment="1">
      <alignment vertical="center" wrapText="1"/>
    </xf>
    <xf numFmtId="2" fontId="38" fillId="0" borderId="23" xfId="59" applyNumberFormat="1" applyFont="1" applyFill="1" applyBorder="1" applyAlignment="1">
      <alignment horizontal="center" vertical="center" wrapText="1"/>
      <protection/>
    </xf>
    <xf numFmtId="2" fontId="38" fillId="0" borderId="20" xfId="59" applyNumberFormat="1" applyFont="1" applyFill="1" applyBorder="1" applyAlignment="1">
      <alignment horizontal="center" vertical="center" wrapText="1"/>
      <protection/>
    </xf>
    <xf numFmtId="2" fontId="38" fillId="0" borderId="15" xfId="59" applyNumberFormat="1" applyFont="1" applyFill="1" applyBorder="1" applyAlignment="1">
      <alignment horizontal="center" vertical="center" wrapText="1"/>
      <protection/>
    </xf>
    <xf numFmtId="167" fontId="31" fillId="0" borderId="0" xfId="0" applyNumberFormat="1" applyFont="1" applyFill="1" applyAlignment="1" applyProtection="1">
      <alignment horizontal="left" vertical="center" wrapText="1"/>
      <protection/>
    </xf>
    <xf numFmtId="167" fontId="31" fillId="0" borderId="0" xfId="0" applyNumberFormat="1" applyFont="1" applyFill="1" applyAlignment="1" applyProtection="1">
      <alignment vertical="center" wrapText="1"/>
      <protection/>
    </xf>
    <xf numFmtId="167" fontId="51" fillId="0" borderId="0" xfId="0" applyNumberFormat="1" applyFont="1" applyFill="1" applyAlignment="1" applyProtection="1">
      <alignment vertical="center" wrapText="1"/>
      <protection locked="0"/>
    </xf>
    <xf numFmtId="0" fontId="52" fillId="0" borderId="0" xfId="0" applyFont="1" applyAlignment="1" applyProtection="1">
      <alignment horizontal="right" vertical="top"/>
      <protection locked="0"/>
    </xf>
    <xf numFmtId="167" fontId="31" fillId="0" borderId="0" xfId="0" applyNumberFormat="1" applyFont="1" applyFill="1" applyAlignment="1">
      <alignment vertical="center" wrapText="1"/>
    </xf>
    <xf numFmtId="0" fontId="53" fillId="0" borderId="0" xfId="0" applyFont="1" applyAlignment="1" applyProtection="1">
      <alignment horizontal="right" vertical="top"/>
      <protection locked="0"/>
    </xf>
    <xf numFmtId="167" fontId="54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Fill="1" applyAlignment="1">
      <alignment vertical="center"/>
    </xf>
    <xf numFmtId="0" fontId="51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>
      <alignment vertical="center"/>
    </xf>
    <xf numFmtId="0" fontId="51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39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51" fillId="0" borderId="33" xfId="0" applyFont="1" applyFill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left" vertical="center" wrapText="1" inden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Fill="1" applyAlignment="1">
      <alignment vertical="center" wrapText="1"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23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47" fillId="0" borderId="23" xfId="6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55" fillId="0" borderId="28" xfId="0" applyNumberFormat="1" applyFont="1" applyFill="1" applyBorder="1" applyAlignment="1" applyProtection="1">
      <alignment horizontal="center" vertical="center" wrapText="1"/>
      <protection/>
    </xf>
    <xf numFmtId="0" fontId="55" fillId="0" borderId="28" xfId="61" applyFont="1" applyFill="1" applyBorder="1" applyAlignment="1" applyProtection="1">
      <alignment horizontal="left" vertical="center" wrapText="1" indent="1"/>
      <protection/>
    </xf>
    <xf numFmtId="0" fontId="47" fillId="0" borderId="20" xfId="61" applyFont="1" applyFill="1" applyBorder="1" applyAlignment="1" applyProtection="1">
      <alignment horizontal="left" vertical="center" wrapText="1" inden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18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61" applyFont="1" applyFill="1" applyBorder="1" applyAlignment="1" applyProtection="1">
      <alignment horizontal="left" vertical="center" wrapText="1" indent="1"/>
      <protection/>
    </xf>
    <xf numFmtId="167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36" xfId="0" applyFont="1" applyFill="1" applyBorder="1" applyAlignment="1" applyProtection="1">
      <alignment horizontal="center" vertical="center" wrapText="1"/>
      <protection/>
    </xf>
    <xf numFmtId="49" fontId="47" fillId="0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42" xfId="61" applyFont="1" applyFill="1" applyBorder="1" applyAlignment="1" applyProtection="1">
      <alignment horizontal="left" vertical="center" wrapText="1" indent="1"/>
      <protection/>
    </xf>
    <xf numFmtId="167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55" fillId="0" borderId="38" xfId="61" applyFont="1" applyFill="1" applyBorder="1" applyAlignment="1" applyProtection="1">
      <alignment horizontal="left" vertical="center" wrapText="1" indent="1"/>
      <protection/>
    </xf>
    <xf numFmtId="49" fontId="47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0" fillId="0" borderId="22" xfId="0" applyFont="1" applyFill="1" applyBorder="1" applyAlignment="1" applyProtection="1">
      <alignment vertical="center" wrapText="1"/>
      <protection/>
    </xf>
    <xf numFmtId="49" fontId="47" fillId="0" borderId="15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15" xfId="61" applyFont="1" applyFill="1" applyBorder="1" applyAlignment="1" applyProtection="1">
      <alignment horizontal="left" vertical="center" wrapText="1" indent="1"/>
      <protection/>
    </xf>
    <xf numFmtId="167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3" xfId="0" applyFont="1" applyBorder="1" applyAlignment="1" applyProtection="1">
      <alignment horizontal="center" vertical="center" wrapText="1"/>
      <protection/>
    </xf>
    <xf numFmtId="0" fontId="57" fillId="0" borderId="45" xfId="0" applyFont="1" applyBorder="1" applyAlignment="1" applyProtection="1">
      <alignment horizontal="center" wrapText="1"/>
      <protection/>
    </xf>
    <xf numFmtId="0" fontId="55" fillId="0" borderId="45" xfId="61" applyFont="1" applyFill="1" applyBorder="1" applyAlignment="1" applyProtection="1">
      <alignment horizontal="left" vertical="center" wrapText="1" indent="1"/>
      <protection/>
    </xf>
    <xf numFmtId="0" fontId="58" fillId="0" borderId="45" xfId="0" applyFont="1" applyBorder="1" applyAlignment="1" applyProtection="1">
      <alignment horizontal="center" wrapText="1"/>
      <protection/>
    </xf>
    <xf numFmtId="0" fontId="59" fillId="0" borderId="45" xfId="0" applyFont="1" applyBorder="1" applyAlignment="1" applyProtection="1">
      <alignment horizontal="left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left" vertical="center" wrapText="1" indent="1"/>
      <protection/>
    </xf>
    <xf numFmtId="167" fontId="5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Fill="1" applyAlignment="1">
      <alignment vertical="center" wrapText="1"/>
    </xf>
    <xf numFmtId="0" fontId="47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Alignment="1" applyProtection="1">
      <alignment horizontal="right" vertical="center" wrapText="1" inden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35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25" xfId="0" applyFont="1" applyFill="1" applyBorder="1" applyAlignment="1" applyProtection="1">
      <alignment horizontal="center" vertical="center" wrapText="1"/>
      <protection/>
    </xf>
    <xf numFmtId="49" fontId="47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49" fontId="47" fillId="0" borderId="23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61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6" xfId="0" applyNumberFormat="1" applyFont="1" applyFill="1" applyBorder="1" applyAlignment="1" applyProtection="1">
      <alignment horizontal="center" vertical="center" wrapText="1"/>
      <protection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1" fillId="0" borderId="0" xfId="61" applyFill="1">
      <alignment/>
      <protection/>
    </xf>
    <xf numFmtId="3" fontId="47" fillId="0" borderId="0" xfId="61" applyNumberFormat="1" applyFont="1" applyFill="1" applyBorder="1">
      <alignment/>
      <protection/>
    </xf>
    <xf numFmtId="167" fontId="47" fillId="0" borderId="0" xfId="61" applyNumberFormat="1" applyFont="1" applyFill="1" applyBorder="1">
      <alignment/>
      <protection/>
    </xf>
    <xf numFmtId="0" fontId="55" fillId="0" borderId="13" xfId="61" applyFont="1" applyFill="1" applyBorder="1" applyAlignment="1" applyProtection="1">
      <alignment horizontal="left" vertical="center" wrapText="1" indent="1"/>
      <protection/>
    </xf>
    <xf numFmtId="0" fontId="63" fillId="0" borderId="0" xfId="61" applyFont="1" applyFill="1">
      <alignment/>
      <protection/>
    </xf>
    <xf numFmtId="49" fontId="47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0" xfId="61" applyFont="1" applyFill="1" applyBorder="1" applyAlignment="1" applyProtection="1">
      <alignment horizontal="left" indent="5"/>
      <protection/>
    </xf>
    <xf numFmtId="3" fontId="47" fillId="0" borderId="0" xfId="61" applyNumberFormat="1" applyFont="1" applyFill="1" applyBorder="1" applyAlignment="1" applyProtection="1">
      <alignment horizontal="right" vertical="center" wrapText="1"/>
      <protection/>
    </xf>
    <xf numFmtId="0" fontId="48" fillId="0" borderId="0" xfId="61" applyFont="1" applyFill="1" applyAlignment="1">
      <alignment horizontal="center" wrapText="1"/>
      <protection/>
    </xf>
    <xf numFmtId="3" fontId="47" fillId="0" borderId="0" xfId="61" applyNumberFormat="1" applyFont="1" applyFill="1">
      <alignment/>
      <protection/>
    </xf>
    <xf numFmtId="0" fontId="47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2" fillId="0" borderId="0" xfId="0" applyFont="1" applyBorder="1" applyAlignment="1">
      <alignment vertical="center"/>
    </xf>
    <xf numFmtId="49" fontId="7" fillId="0" borderId="47" xfId="0" applyNumberFormat="1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5" fillId="0" borderId="27" xfId="58" applyFont="1" applyFill="1" applyBorder="1" applyAlignment="1">
      <alignment wrapText="1"/>
      <protection/>
    </xf>
    <xf numFmtId="0" fontId="55" fillId="0" borderId="17" xfId="61" applyFont="1" applyFill="1" applyBorder="1" applyAlignment="1" applyProtection="1">
      <alignment horizontal="left" vertical="center" wrapText="1" indent="1"/>
      <protection/>
    </xf>
    <xf numFmtId="49" fontId="55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55" fillId="0" borderId="22" xfId="61" applyNumberFormat="1" applyFont="1" applyFill="1" applyBorder="1" applyAlignment="1" applyProtection="1">
      <alignment horizontal="left" vertical="center" wrapText="1" indent="1"/>
      <protection/>
    </xf>
    <xf numFmtId="167" fontId="31" fillId="0" borderId="0" xfId="0" applyNumberFormat="1" applyFont="1" applyFill="1" applyBorder="1" applyAlignment="1" applyProtection="1">
      <alignment horizontal="left" vertical="center" wrapText="1"/>
      <protection/>
    </xf>
    <xf numFmtId="2" fontId="36" fillId="0" borderId="42" xfId="59" applyNumberFormat="1" applyFont="1" applyBorder="1" applyAlignment="1">
      <alignment horizontal="center" vertical="center"/>
      <protection/>
    </xf>
    <xf numFmtId="167" fontId="28" fillId="0" borderId="14" xfId="61" applyNumberFormat="1" applyFont="1" applyFill="1" applyBorder="1" applyAlignment="1" applyProtection="1">
      <alignment horizontal="right" vertical="center" wrapText="1"/>
      <protection/>
    </xf>
    <xf numFmtId="167" fontId="44" fillId="0" borderId="10" xfId="61" applyNumberFormat="1" applyFont="1" applyFill="1" applyBorder="1" applyAlignment="1" applyProtection="1">
      <alignment horizontal="left" vertical="center"/>
      <protection/>
    </xf>
    <xf numFmtId="3" fontId="28" fillId="0" borderId="18" xfId="61" applyNumberFormat="1" applyFont="1" applyFill="1" applyBorder="1" applyAlignment="1" applyProtection="1">
      <alignment horizontal="right" vertical="center" wrapText="1"/>
      <protection/>
    </xf>
    <xf numFmtId="3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28" fillId="0" borderId="15" xfId="61" applyNumberFormat="1" applyFont="1" applyFill="1" applyBorder="1" applyAlignment="1" applyProtection="1">
      <alignment horizontal="right" vertical="center" wrapText="1"/>
      <protection/>
    </xf>
    <xf numFmtId="49" fontId="45" fillId="0" borderId="12" xfId="61" applyNumberFormat="1" applyFont="1" applyFill="1" applyBorder="1" applyAlignment="1" applyProtection="1">
      <alignment horizontal="left" vertical="center" wrapText="1"/>
      <protection/>
    </xf>
    <xf numFmtId="49" fontId="30" fillId="0" borderId="12" xfId="61" applyNumberFormat="1" applyFont="1" applyFill="1" applyBorder="1" applyAlignment="1">
      <alignment horizontal="left"/>
      <protection/>
    </xf>
    <xf numFmtId="49" fontId="30" fillId="0" borderId="12" xfId="61" applyNumberFormat="1" applyFont="1" applyFill="1" applyBorder="1" applyAlignment="1" applyProtection="1">
      <alignment horizontal="left" vertical="center" wrapText="1"/>
      <protection/>
    </xf>
    <xf numFmtId="0" fontId="28" fillId="0" borderId="17" xfId="61" applyFont="1" applyFill="1" applyBorder="1" applyAlignment="1">
      <alignment horizontal="center"/>
      <protection/>
    </xf>
    <xf numFmtId="3" fontId="28" fillId="0" borderId="18" xfId="61" applyNumberFormat="1" applyFont="1" applyFill="1" applyBorder="1">
      <alignment/>
      <protection/>
    </xf>
    <xf numFmtId="3" fontId="30" fillId="0" borderId="23" xfId="61" applyNumberFormat="1" applyFont="1" applyFill="1" applyBorder="1">
      <alignment/>
      <protection/>
    </xf>
    <xf numFmtId="167" fontId="30" fillId="0" borderId="23" xfId="61" applyNumberFormat="1" applyFont="1" applyFill="1" applyBorder="1">
      <alignment/>
      <protection/>
    </xf>
    <xf numFmtId="49" fontId="45" fillId="0" borderId="22" xfId="61" applyNumberFormat="1" applyFont="1" applyFill="1" applyBorder="1" applyAlignment="1">
      <alignment horizontal="left"/>
      <protection/>
    </xf>
    <xf numFmtId="3" fontId="30" fillId="0" borderId="15" xfId="61" applyNumberFormat="1" applyFont="1" applyFill="1" applyBorder="1">
      <alignment/>
      <protection/>
    </xf>
    <xf numFmtId="167" fontId="28" fillId="0" borderId="42" xfId="61" applyNumberFormat="1" applyFont="1" applyFill="1" applyBorder="1" applyAlignment="1" applyProtection="1">
      <alignment horizontal="right" vertical="center" wrapText="1"/>
      <protection/>
    </xf>
    <xf numFmtId="167" fontId="28" fillId="0" borderId="18" xfId="61" applyNumberFormat="1" applyFont="1" applyFill="1" applyBorder="1" applyAlignment="1" applyProtection="1">
      <alignment horizontal="right" vertical="center" wrapText="1"/>
      <protection/>
    </xf>
    <xf numFmtId="167" fontId="28" fillId="0" borderId="23" xfId="61" applyNumberFormat="1" applyFont="1" applyFill="1" applyBorder="1" applyAlignment="1" applyProtection="1">
      <alignment horizontal="right" vertical="center" wrapText="1"/>
      <protection/>
    </xf>
    <xf numFmtId="0" fontId="6" fillId="1" borderId="39" xfId="58" applyFont="1" applyFill="1" applyBorder="1" applyAlignment="1">
      <alignment horizontal="center" vertical="center" wrapText="1"/>
      <protection/>
    </xf>
    <xf numFmtId="3" fontId="18" fillId="0" borderId="16" xfId="58" applyNumberFormat="1" applyFont="1" applyBorder="1" applyAlignment="1">
      <alignment horizontal="right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38" xfId="0" applyNumberFormat="1" applyFont="1" applyFill="1" applyBorder="1" applyAlignment="1" applyProtection="1">
      <alignment horizontal="center" vertical="center" wrapText="1"/>
      <protection/>
    </xf>
    <xf numFmtId="167" fontId="51" fillId="0" borderId="49" xfId="0" applyNumberFormat="1" applyFont="1" applyFill="1" applyBorder="1" applyAlignment="1" applyProtection="1">
      <alignment horizontal="center" vertical="center" wrapText="1"/>
      <protection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30" xfId="0" applyNumberFormat="1" applyFont="1" applyFill="1" applyBorder="1" applyAlignment="1" applyProtection="1">
      <alignment horizontal="center" vertical="center" wrapText="1"/>
      <protection/>
    </xf>
    <xf numFmtId="167" fontId="51" fillId="0" borderId="52" xfId="0" applyNumberFormat="1" applyFont="1" applyFill="1" applyBorder="1" applyAlignment="1" applyProtection="1">
      <alignment horizontal="center" vertical="center" wrapText="1"/>
      <protection/>
    </xf>
    <xf numFmtId="167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34" fillId="0" borderId="0" xfId="59" applyNumberFormat="1" applyFont="1" applyAlignment="1">
      <alignment horizontal="center" vertical="center"/>
      <protection/>
    </xf>
    <xf numFmtId="1" fontId="38" fillId="0" borderId="41" xfId="59" applyNumberFormat="1" applyFont="1" applyFill="1" applyBorder="1" applyAlignment="1">
      <alignment horizontal="center" vertical="center" wrapText="1"/>
      <protection/>
    </xf>
    <xf numFmtId="1" fontId="38" fillId="0" borderId="24" xfId="59" applyNumberFormat="1" applyFont="1" applyFill="1" applyBorder="1" applyAlignment="1">
      <alignment horizontal="center" vertical="center" wrapText="1"/>
      <protection/>
    </xf>
    <xf numFmtId="1" fontId="38" fillId="0" borderId="16" xfId="59" applyNumberFormat="1" applyFont="1" applyFill="1" applyBorder="1" applyAlignment="1">
      <alignment horizontal="center" vertical="center" wrapText="1"/>
      <protection/>
    </xf>
    <xf numFmtId="1" fontId="36" fillId="0" borderId="43" xfId="59" applyNumberFormat="1" applyFont="1" applyBorder="1" applyAlignment="1">
      <alignment horizontal="center" vertical="center"/>
      <protection/>
    </xf>
    <xf numFmtId="1" fontId="36" fillId="0" borderId="39" xfId="59" applyNumberFormat="1" applyFont="1" applyBorder="1" applyAlignment="1">
      <alignment horizontal="center" vertical="center" wrapText="1"/>
      <protection/>
    </xf>
    <xf numFmtId="0" fontId="48" fillId="0" borderId="0" xfId="61" applyFont="1" applyFill="1" applyBorder="1" applyAlignment="1">
      <alignment horizont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48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5" fillId="0" borderId="54" xfId="0" applyFont="1" applyFill="1" applyBorder="1" applyAlignment="1" applyProtection="1">
      <alignment horizontal="center" vertical="center" wrapText="1"/>
      <protection/>
    </xf>
    <xf numFmtId="167" fontId="51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20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16" fillId="33" borderId="40" xfId="58" applyFont="1" applyFill="1" applyBorder="1" applyAlignment="1">
      <alignment horizontal="center" vertical="center"/>
      <protection/>
    </xf>
    <xf numFmtId="0" fontId="16" fillId="33" borderId="2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0" fontId="16" fillId="33" borderId="38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wrapText="1"/>
      <protection/>
    </xf>
    <xf numFmtId="0" fontId="40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69" fillId="0" borderId="45" xfId="0" applyFont="1" applyBorder="1" applyAlignment="1" applyProtection="1">
      <alignment horizontal="center" wrapText="1"/>
      <protection/>
    </xf>
    <xf numFmtId="0" fontId="53" fillId="0" borderId="4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7" fillId="0" borderId="18" xfId="58" applyNumberFormat="1" applyFont="1" applyFill="1" applyBorder="1" applyAlignment="1">
      <alignment horizontal="right" vertical="center"/>
      <protection/>
    </xf>
    <xf numFmtId="3" fontId="7" fillId="0" borderId="20" xfId="58" applyNumberFormat="1" applyFont="1" applyBorder="1" applyAlignment="1">
      <alignment horizontal="right" vertical="center"/>
      <protection/>
    </xf>
    <xf numFmtId="3" fontId="7" fillId="0" borderId="23" xfId="58" applyNumberFormat="1" applyFont="1" applyBorder="1" applyAlignment="1">
      <alignment horizontal="right" vertical="center"/>
      <protection/>
    </xf>
    <xf numFmtId="3" fontId="7" fillId="0" borderId="23" xfId="58" applyNumberFormat="1" applyFont="1" applyFill="1" applyBorder="1" applyAlignment="1">
      <alignment horizontal="right" vertical="center"/>
      <protection/>
    </xf>
    <xf numFmtId="3" fontId="3" fillId="0" borderId="14" xfId="58" applyNumberFormat="1" applyFont="1" applyBorder="1" applyAlignment="1">
      <alignment vertic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5" xfId="58" applyNumberFormat="1" applyFont="1" applyFill="1" applyBorder="1" applyAlignment="1">
      <alignment vertical="center"/>
      <protection/>
    </xf>
    <xf numFmtId="0" fontId="11" fillId="0" borderId="19" xfId="58" applyFont="1" applyBorder="1" applyAlignment="1">
      <alignment vertical="center" wrapText="1"/>
      <protection/>
    </xf>
    <xf numFmtId="0" fontId="11" fillId="0" borderId="21" xfId="58" applyFont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1" fillId="0" borderId="37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 wrapText="1"/>
      <protection/>
    </xf>
    <xf numFmtId="0" fontId="11" fillId="0" borderId="19" xfId="58" applyFont="1" applyBorder="1" applyAlignment="1">
      <alignment vertical="center"/>
      <protection/>
    </xf>
    <xf numFmtId="0" fontId="11" fillId="0" borderId="33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20" fillId="0" borderId="33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39" fillId="0" borderId="56" xfId="58" applyFont="1" applyBorder="1" applyAlignment="1">
      <alignment horizontal="center" vertical="center"/>
      <protection/>
    </xf>
    <xf numFmtId="0" fontId="7" fillId="0" borderId="3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43" applyFont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1" fillId="0" borderId="13" xfId="0" applyNumberFormat="1" applyFont="1" applyFill="1" applyBorder="1" applyAlignment="1">
      <alignment vertical="center"/>
    </xf>
    <xf numFmtId="3" fontId="41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26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66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49" fontId="0" fillId="0" borderId="48" xfId="0" applyNumberFormat="1" applyFont="1" applyBorder="1" applyAlignment="1">
      <alignment horizontal="left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5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0" fontId="34" fillId="0" borderId="0" xfId="59" applyNumberFormat="1" applyFont="1" applyAlignment="1">
      <alignment horizontal="center" vertical="center"/>
      <protection/>
    </xf>
    <xf numFmtId="0" fontId="34" fillId="0" borderId="12" xfId="59" applyFont="1" applyBorder="1" applyAlignment="1">
      <alignment horizontal="center" vertical="center"/>
      <protection/>
    </xf>
    <xf numFmtId="10" fontId="34" fillId="0" borderId="24" xfId="59" applyNumberFormat="1" applyFont="1" applyBorder="1" applyAlignment="1">
      <alignment horizontal="center" vertical="center"/>
      <protection/>
    </xf>
    <xf numFmtId="0" fontId="34" fillId="0" borderId="25" xfId="59" applyFont="1" applyBorder="1" applyAlignment="1">
      <alignment horizontal="center" vertical="center"/>
      <protection/>
    </xf>
    <xf numFmtId="10" fontId="34" fillId="0" borderId="51" xfId="59" applyNumberFormat="1" applyFont="1" applyBorder="1" applyAlignment="1">
      <alignment horizontal="center" vertical="center"/>
      <protection/>
    </xf>
    <xf numFmtId="0" fontId="34" fillId="0" borderId="22" xfId="59" applyFont="1" applyBorder="1" applyAlignment="1">
      <alignment horizontal="center" vertical="center"/>
      <protection/>
    </xf>
    <xf numFmtId="0" fontId="34" fillId="0" borderId="16" xfId="59" applyFont="1" applyBorder="1" applyAlignment="1">
      <alignment horizontal="center" vertical="center"/>
      <protection/>
    </xf>
    <xf numFmtId="0" fontId="34" fillId="0" borderId="27" xfId="59" applyFont="1" applyBorder="1" applyAlignment="1">
      <alignment horizontal="center" vertical="center"/>
      <protection/>
    </xf>
    <xf numFmtId="10" fontId="34" fillId="0" borderId="52" xfId="59" applyNumberFormat="1" applyFont="1" applyBorder="1" applyAlignment="1">
      <alignment horizontal="center" vertical="center"/>
      <protection/>
    </xf>
    <xf numFmtId="1" fontId="36" fillId="0" borderId="13" xfId="59" applyNumberFormat="1" applyFont="1" applyBorder="1" applyAlignment="1">
      <alignment horizontal="center" vertical="center"/>
      <protection/>
    </xf>
    <xf numFmtId="10" fontId="34" fillId="0" borderId="39" xfId="59" applyNumberFormat="1" applyFont="1" applyBorder="1" applyAlignment="1">
      <alignment horizontal="center" vertical="center"/>
      <protection/>
    </xf>
    <xf numFmtId="3" fontId="15" fillId="0" borderId="20" xfId="0" applyNumberFormat="1" applyFont="1" applyFill="1" applyBorder="1" applyAlignment="1">
      <alignment horizontal="right" vertical="center"/>
    </xf>
    <xf numFmtId="10" fontId="7" fillId="0" borderId="41" xfId="58" applyNumberFormat="1" applyFont="1" applyFill="1" applyBorder="1" applyAlignment="1">
      <alignment horizontal="right" vertical="center"/>
      <protection/>
    </xf>
    <xf numFmtId="3" fontId="11" fillId="0" borderId="0" xfId="58" applyNumberFormat="1" applyFont="1">
      <alignment/>
      <protection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3" fontId="43" fillId="0" borderId="58" xfId="58" applyNumberFormat="1" applyFont="1" applyFill="1" applyBorder="1" applyAlignment="1">
      <alignment horizontal="right"/>
      <protection/>
    </xf>
    <xf numFmtId="3" fontId="43" fillId="0" borderId="58" xfId="58" applyNumberFormat="1" applyFont="1" applyBorder="1" applyAlignment="1">
      <alignment horizontal="right"/>
      <protection/>
    </xf>
    <xf numFmtId="0" fontId="43" fillId="0" borderId="12" xfId="58" applyFont="1" applyBorder="1" applyAlignment="1">
      <alignment horizontal="right"/>
      <protection/>
    </xf>
    <xf numFmtId="3" fontId="43" fillId="0" borderId="12" xfId="58" applyNumberFormat="1" applyFont="1" applyBorder="1" applyAlignment="1">
      <alignment horizontal="right"/>
      <protection/>
    </xf>
    <xf numFmtId="3" fontId="43" fillId="0" borderId="12" xfId="58" applyNumberFormat="1" applyFont="1" applyFill="1" applyBorder="1" applyAlignment="1">
      <alignment horizontal="right"/>
      <protection/>
    </xf>
    <xf numFmtId="3" fontId="43" fillId="0" borderId="55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39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10" fontId="3" fillId="0" borderId="14" xfId="0" applyNumberFormat="1" applyFont="1" applyFill="1" applyBorder="1" applyAlignment="1">
      <alignment horizontal="centerContinuous" vertical="center" wrapText="1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39" xfId="0" applyNumberFormat="1" applyFont="1" applyBorder="1" applyAlignment="1">
      <alignment vertical="center"/>
    </xf>
    <xf numFmtId="0" fontId="11" fillId="0" borderId="32" xfId="58" applyFont="1" applyBorder="1" applyAlignment="1">
      <alignment vertical="center" wrapText="1"/>
      <protection/>
    </xf>
    <xf numFmtId="0" fontId="11" fillId="0" borderId="31" xfId="58" applyFont="1" applyBorder="1" applyAlignment="1">
      <alignment vertical="center" wrapText="1"/>
      <protection/>
    </xf>
    <xf numFmtId="0" fontId="11" fillId="0" borderId="31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 wrapText="1"/>
      <protection/>
    </xf>
    <xf numFmtId="0" fontId="11" fillId="0" borderId="59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 wrapText="1"/>
      <protection/>
    </xf>
    <xf numFmtId="0" fontId="17" fillId="0" borderId="35" xfId="58" applyFont="1" applyBorder="1" applyAlignment="1">
      <alignment horizontal="center" vertical="center" wrapText="1"/>
      <protection/>
    </xf>
    <xf numFmtId="0" fontId="11" fillId="0" borderId="47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/>
      <protection/>
    </xf>
    <xf numFmtId="0" fontId="11" fillId="0" borderId="32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39" fillId="0" borderId="35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39" xfId="58" applyFont="1" applyBorder="1" applyAlignment="1">
      <alignment horizontal="center" vertical="center"/>
      <protection/>
    </xf>
    <xf numFmtId="3" fontId="11" fillId="0" borderId="25" xfId="58" applyNumberFormat="1" applyBorder="1" applyAlignment="1">
      <alignment vertical="center"/>
      <protection/>
    </xf>
    <xf numFmtId="3" fontId="11" fillId="0" borderId="20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27" xfId="58" applyNumberFormat="1" applyBorder="1" applyAlignment="1">
      <alignment vertical="center"/>
      <protection/>
    </xf>
    <xf numFmtId="3" fontId="11" fillId="0" borderId="26" xfId="58" applyNumberFormat="1" applyBorder="1" applyAlignment="1">
      <alignment vertical="center"/>
      <protection/>
    </xf>
    <xf numFmtId="3" fontId="11" fillId="0" borderId="2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6" xfId="58" applyNumberFormat="1" applyBorder="1" applyAlignment="1">
      <alignment vertical="center"/>
      <protection/>
    </xf>
    <xf numFmtId="3" fontId="11" fillId="0" borderId="42" xfId="58" applyNumberFormat="1" applyBorder="1" applyAlignment="1">
      <alignment vertical="center"/>
      <protection/>
    </xf>
    <xf numFmtId="3" fontId="13" fillId="0" borderId="20" xfId="58" applyNumberFormat="1" applyFont="1" applyFill="1" applyBorder="1" applyAlignment="1">
      <alignment vertical="center"/>
      <protection/>
    </xf>
    <xf numFmtId="3" fontId="13" fillId="0" borderId="27" xfId="58" applyNumberFormat="1" applyFont="1" applyBorder="1" applyAlignment="1">
      <alignment vertical="center"/>
      <protection/>
    </xf>
    <xf numFmtId="3" fontId="13" fillId="0" borderId="26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7" xfId="58" applyNumberFormat="1" applyFill="1" applyBorder="1" applyAlignment="1">
      <alignment vertical="center"/>
      <protection/>
    </xf>
    <xf numFmtId="3" fontId="11" fillId="0" borderId="25" xfId="58" applyNumberFormat="1" applyFont="1" applyBorder="1" applyAlignment="1">
      <alignment vertical="center"/>
      <protection/>
    </xf>
    <xf numFmtId="3" fontId="11" fillId="0" borderId="20" xfId="58" applyNumberFormat="1" applyFont="1" applyBorder="1" applyAlignment="1">
      <alignment vertical="center"/>
      <protection/>
    </xf>
    <xf numFmtId="3" fontId="17" fillId="0" borderId="27" xfId="58" applyNumberFormat="1" applyFont="1" applyBorder="1" applyAlignment="1">
      <alignment vertical="center"/>
      <protection/>
    </xf>
    <xf numFmtId="3" fontId="17" fillId="0" borderId="26" xfId="58" applyNumberFormat="1" applyFont="1" applyBorder="1" applyAlignment="1">
      <alignment vertical="center"/>
      <protection/>
    </xf>
    <xf numFmtId="3" fontId="17" fillId="0" borderId="36" xfId="58" applyNumberFormat="1" applyFont="1" applyBorder="1" applyAlignment="1">
      <alignment vertical="center"/>
      <protection/>
    </xf>
    <xf numFmtId="3" fontId="17" fillId="0" borderId="42" xfId="58" applyNumberFormat="1" applyFont="1" applyBorder="1" applyAlignment="1">
      <alignment vertical="center"/>
      <protection/>
    </xf>
    <xf numFmtId="3" fontId="39" fillId="0" borderId="36" xfId="58" applyNumberFormat="1" applyFont="1" applyBorder="1" applyAlignment="1">
      <alignment vertical="center"/>
      <protection/>
    </xf>
    <xf numFmtId="3" fontId="39" fillId="0" borderId="42" xfId="58" applyNumberFormat="1" applyFont="1" applyBorder="1" applyAlignment="1">
      <alignment vertical="center"/>
      <protection/>
    </xf>
    <xf numFmtId="3" fontId="11" fillId="0" borderId="17" xfId="58" applyNumberForma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23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39" fillId="0" borderId="13" xfId="58" applyNumberFormat="1" applyFont="1" applyBorder="1" applyAlignment="1">
      <alignment vertical="center"/>
      <protection/>
    </xf>
    <xf numFmtId="3" fontId="39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27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49" fontId="0" fillId="0" borderId="37" xfId="0" applyNumberFormat="1" applyFont="1" applyBorder="1" applyAlignment="1">
      <alignment horizontal="left"/>
    </xf>
    <xf numFmtId="0" fontId="16" fillId="33" borderId="54" xfId="58" applyFont="1" applyFill="1" applyBorder="1" applyAlignment="1">
      <alignment horizontal="center" vertical="center"/>
      <protection/>
    </xf>
    <xf numFmtId="49" fontId="7" fillId="0" borderId="60" xfId="0" applyNumberFormat="1" applyFont="1" applyBorder="1" applyAlignment="1">
      <alignment horizontal="left" vertical="center"/>
    </xf>
    <xf numFmtId="0" fontId="51" fillId="0" borderId="50" xfId="0" applyFont="1" applyFill="1" applyBorder="1" applyAlignment="1" applyProtection="1">
      <alignment horizontal="center" vertical="center" wrapText="1"/>
      <protection/>
    </xf>
    <xf numFmtId="0" fontId="51" fillId="0" borderId="49" xfId="0" applyFont="1" applyFill="1" applyBorder="1" applyAlignment="1" applyProtection="1">
      <alignment horizontal="center" vertical="center" wrapTex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47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7" xfId="0" applyNumberFormat="1" applyFont="1" applyFill="1" applyBorder="1" applyAlignment="1" applyProtection="1">
      <alignment horizontal="center" vertical="center" wrapText="1"/>
      <protection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47" fillId="0" borderId="61" xfId="61" applyFont="1" applyFill="1" applyBorder="1" applyAlignment="1" applyProtection="1">
      <alignment horizontal="left" vertical="center" wrapText="1" indent="1"/>
      <protection/>
    </xf>
    <xf numFmtId="0" fontId="47" fillId="0" borderId="58" xfId="61" applyFont="1" applyFill="1" applyBorder="1" applyAlignment="1" applyProtection="1">
      <alignment horizontal="left" vertical="center" wrapText="1" indent="1"/>
      <protection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55" fillId="0" borderId="35" xfId="61" applyFont="1" applyFill="1" applyBorder="1" applyAlignment="1" applyProtection="1">
      <alignment horizontal="left" vertical="center" wrapText="1" indent="1"/>
      <protection/>
    </xf>
    <xf numFmtId="0" fontId="51" fillId="0" borderId="54" xfId="0" applyFont="1" applyFill="1" applyBorder="1" applyAlignment="1" applyProtection="1">
      <alignment horizontal="left" vertical="center" wrapText="1" indent="1"/>
      <protection/>
    </xf>
    <xf numFmtId="0" fontId="29" fillId="0" borderId="35" xfId="0" applyFont="1" applyFill="1" applyBorder="1" applyAlignment="1" applyProtection="1">
      <alignment vertical="center" wrapTex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51" fillId="0" borderId="44" xfId="0" applyFont="1" applyFill="1" applyBorder="1" applyAlignment="1" applyProtection="1">
      <alignment horizontal="center" vertical="center" wrapText="1"/>
      <protection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0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3" fontId="2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63" xfId="0" applyFont="1" applyFill="1" applyBorder="1" applyAlignment="1" applyProtection="1">
      <alignment horizontal="center" vertical="center" wrapText="1"/>
      <protection/>
    </xf>
    <xf numFmtId="0" fontId="55" fillId="0" borderId="54" xfId="0" applyFont="1" applyFill="1" applyBorder="1" applyAlignment="1" applyProtection="1">
      <alignment horizontal="left" vertical="center" wrapText="1" indent="1"/>
      <protection/>
    </xf>
    <xf numFmtId="0" fontId="47" fillId="0" borderId="64" xfId="61" applyFont="1" applyFill="1" applyBorder="1" applyAlignment="1" applyProtection="1">
      <alignment horizontal="left" vertical="center" wrapText="1" indent="1"/>
      <protection/>
    </xf>
    <xf numFmtId="0" fontId="47" fillId="0" borderId="65" xfId="61" applyFont="1" applyFill="1" applyBorder="1" applyAlignment="1" applyProtection="1">
      <alignment horizontal="left" vertical="center" wrapText="1" indent="1"/>
      <protection/>
    </xf>
    <xf numFmtId="0" fontId="55" fillId="0" borderId="63" xfId="61" applyFont="1" applyFill="1" applyBorder="1" applyAlignment="1" applyProtection="1">
      <alignment horizontal="left" vertical="center" wrapText="1" indent="1"/>
      <protection/>
    </xf>
    <xf numFmtId="0" fontId="47" fillId="0" borderId="66" xfId="61" applyFont="1" applyFill="1" applyBorder="1" applyAlignment="1" applyProtection="1">
      <alignment horizontal="left" vertical="center" wrapText="1" indent="1"/>
      <protection/>
    </xf>
    <xf numFmtId="0" fontId="52" fillId="0" borderId="35" xfId="0" applyFont="1" applyBorder="1" applyAlignment="1" applyProtection="1">
      <alignment horizontal="left" wrapText="1" indent="1"/>
      <protection/>
    </xf>
    <xf numFmtId="0" fontId="55" fillId="0" borderId="46" xfId="0" applyFont="1" applyFill="1" applyBorder="1" applyAlignment="1" applyProtection="1">
      <alignment horizontal="center" vertical="center" wrapText="1"/>
      <protection/>
    </xf>
    <xf numFmtId="167" fontId="51" fillId="0" borderId="67" xfId="0" applyNumberFormat="1" applyFont="1" applyFill="1" applyBorder="1" applyAlignment="1" applyProtection="1">
      <alignment horizontal="center" vertical="center" wrapText="1"/>
      <protection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28" xfId="0" applyNumberFormat="1" applyFont="1" applyFill="1" applyBorder="1" applyAlignment="1" applyProtection="1">
      <alignment horizontal="center" vertical="center" wrapText="1"/>
      <protection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right" vertical="center" wrapText="1" indent="1"/>
      <protection/>
    </xf>
    <xf numFmtId="0" fontId="0" fillId="0" borderId="28" xfId="0" applyFont="1" applyFill="1" applyBorder="1" applyAlignment="1" applyProtection="1">
      <alignment horizontal="right" vertical="center" wrapText="1" inden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29" fillId="0" borderId="46" xfId="0" applyFont="1" applyFill="1" applyBorder="1" applyAlignment="1">
      <alignment vertical="center"/>
    </xf>
    <xf numFmtId="10" fontId="55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3" fontId="29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3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22" xfId="59" applyFont="1" applyBorder="1" applyAlignment="1">
      <alignment horizontal="center" vertical="center" wrapText="1"/>
      <protection/>
    </xf>
    <xf numFmtId="2" fontId="38" fillId="0" borderId="12" xfId="59" applyNumberFormat="1" applyFont="1" applyFill="1" applyBorder="1" applyAlignment="1">
      <alignment horizontal="center" vertical="center" wrapText="1"/>
      <protection/>
    </xf>
    <xf numFmtId="2" fontId="38" fillId="0" borderId="22" xfId="59" applyNumberFormat="1" applyFont="1" applyFill="1" applyBorder="1" applyAlignment="1">
      <alignment horizontal="center" vertical="center" wrapText="1"/>
      <protection/>
    </xf>
    <xf numFmtId="2" fontId="36" fillId="0" borderId="36" xfId="59" applyNumberFormat="1" applyFont="1" applyBorder="1" applyAlignment="1">
      <alignment horizontal="center" vertical="center"/>
      <protection/>
    </xf>
    <xf numFmtId="0" fontId="16" fillId="33" borderId="75" xfId="58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58" xfId="58" applyFont="1" applyBorder="1" applyAlignment="1">
      <alignment horizontal="center" vertical="center"/>
      <protection/>
    </xf>
    <xf numFmtId="0" fontId="16" fillId="0" borderId="54" xfId="58" applyFont="1" applyBorder="1" applyAlignment="1">
      <alignment horizontal="center" vertical="center"/>
      <protection/>
    </xf>
    <xf numFmtId="0" fontId="16" fillId="33" borderId="60" xfId="58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10" fontId="15" fillId="0" borderId="24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7" xfId="58" applyNumberFormat="1" applyFont="1" applyBorder="1" applyAlignment="1">
      <alignment vertical="center"/>
      <protection/>
    </xf>
    <xf numFmtId="3" fontId="15" fillId="0" borderId="12" xfId="58" applyNumberFormat="1" applyFont="1" applyBorder="1" applyAlignment="1">
      <alignment vertical="center"/>
      <protection/>
    </xf>
    <xf numFmtId="0" fontId="11" fillId="0" borderId="48" xfId="58" applyFont="1" applyBorder="1">
      <alignment/>
      <protection/>
    </xf>
    <xf numFmtId="0" fontId="11" fillId="0" borderId="48" xfId="58" applyFont="1" applyFill="1" applyBorder="1">
      <alignment/>
      <protection/>
    </xf>
    <xf numFmtId="0" fontId="12" fillId="1" borderId="20" xfId="58" applyFont="1" applyFill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left" wrapText="1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0" fontId="2" fillId="0" borderId="39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72" fillId="0" borderId="0" xfId="57" applyFont="1" applyFill="1" applyBorder="1" applyAlignment="1" applyProtection="1">
      <alignment horizontal="center" vertical="center"/>
      <protection/>
    </xf>
    <xf numFmtId="0" fontId="73" fillId="0" borderId="0" xfId="57" applyFont="1" applyFill="1" applyBorder="1" applyAlignment="1" applyProtection="1">
      <alignment horizontal="right"/>
      <protection/>
    </xf>
    <xf numFmtId="0" fontId="52" fillId="0" borderId="11" xfId="57" applyFont="1" applyFill="1" applyBorder="1" applyAlignment="1" applyProtection="1">
      <alignment horizontal="center" vertical="center" wrapText="1"/>
      <protection/>
    </xf>
    <xf numFmtId="0" fontId="52" fillId="0" borderId="39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68" fillId="0" borderId="12" xfId="57" applyFont="1" applyBorder="1">
      <alignment/>
      <protection/>
    </xf>
    <xf numFmtId="0" fontId="60" fillId="0" borderId="0" xfId="57" applyFont="1" applyFill="1" applyAlignment="1">
      <alignment vertical="center"/>
      <protection/>
    </xf>
    <xf numFmtId="0" fontId="1" fillId="0" borderId="12" xfId="57" applyBorder="1">
      <alignment/>
      <protection/>
    </xf>
    <xf numFmtId="0" fontId="1" fillId="0" borderId="12" xfId="57" applyFont="1" applyBorder="1">
      <alignment/>
      <protection/>
    </xf>
    <xf numFmtId="0" fontId="68" fillId="0" borderId="21" xfId="57" applyFont="1" applyBorder="1">
      <alignment/>
      <protection/>
    </xf>
    <xf numFmtId="0" fontId="68" fillId="0" borderId="33" xfId="57" applyFont="1" applyBorder="1">
      <alignment/>
      <protection/>
    </xf>
    <xf numFmtId="0" fontId="68" fillId="0" borderId="11" xfId="57" applyFont="1" applyBorder="1" applyAlignment="1">
      <alignment vertical="center"/>
      <protection/>
    </xf>
    <xf numFmtId="0" fontId="1" fillId="0" borderId="0" xfId="57" applyFill="1" applyAlignment="1">
      <alignment vertical="center"/>
      <protection/>
    </xf>
    <xf numFmtId="0" fontId="68" fillId="0" borderId="19" xfId="57" applyFont="1" applyBorder="1">
      <alignment/>
      <protection/>
    </xf>
    <xf numFmtId="0" fontId="68" fillId="0" borderId="11" xfId="57" applyFont="1" applyFill="1" applyBorder="1" applyAlignment="1">
      <alignment vertical="center"/>
      <protection/>
    </xf>
    <xf numFmtId="0" fontId="68" fillId="0" borderId="48" xfId="57" applyFont="1" applyFill="1" applyBorder="1">
      <alignment/>
      <protection/>
    </xf>
    <xf numFmtId="0" fontId="68" fillId="0" borderId="0" xfId="57" applyFont="1" applyFill="1">
      <alignment/>
      <protection/>
    </xf>
    <xf numFmtId="0" fontId="68" fillId="0" borderId="0" xfId="57" applyFont="1" applyFill="1" applyAlignment="1">
      <alignment vertical="center"/>
      <protection/>
    </xf>
    <xf numFmtId="0" fontId="68" fillId="0" borderId="11" xfId="57" applyFont="1" applyFill="1" applyBorder="1">
      <alignment/>
      <protection/>
    </xf>
    <xf numFmtId="0" fontId="74" fillId="0" borderId="37" xfId="57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0" fontId="52" fillId="0" borderId="14" xfId="57" applyFont="1" applyFill="1" applyBorder="1" applyAlignment="1" applyProtection="1">
      <alignment horizontal="center" vertical="center" wrapText="1"/>
      <protection/>
    </xf>
    <xf numFmtId="3" fontId="68" fillId="0" borderId="20" xfId="57" applyNumberFormat="1" applyFont="1" applyBorder="1" applyAlignment="1">
      <alignment horizontal="right"/>
      <protection/>
    </xf>
    <xf numFmtId="3" fontId="1" fillId="0" borderId="23" xfId="57" applyNumberFormat="1" applyFont="1" applyBorder="1" applyAlignment="1">
      <alignment horizontal="right"/>
      <protection/>
    </xf>
    <xf numFmtId="3" fontId="68" fillId="0" borderId="23" xfId="57" applyNumberFormat="1" applyFont="1" applyBorder="1" applyAlignment="1">
      <alignment horizontal="right"/>
      <protection/>
    </xf>
    <xf numFmtId="3" fontId="68" fillId="0" borderId="14" xfId="57" applyNumberFormat="1" applyFont="1" applyBorder="1" applyAlignment="1">
      <alignment horizontal="right" vertical="center"/>
      <protection/>
    </xf>
    <xf numFmtId="3" fontId="68" fillId="0" borderId="14" xfId="57" applyNumberFormat="1" applyFont="1" applyFill="1" applyBorder="1" applyAlignment="1">
      <alignment vertical="center"/>
      <protection/>
    </xf>
    <xf numFmtId="3" fontId="68" fillId="0" borderId="20" xfId="57" applyNumberFormat="1" applyFont="1" applyFill="1" applyBorder="1">
      <alignment/>
      <protection/>
    </xf>
    <xf numFmtId="3" fontId="1" fillId="0" borderId="23" xfId="57" applyNumberFormat="1" applyFont="1" applyFill="1" applyBorder="1">
      <alignment/>
      <protection/>
    </xf>
    <xf numFmtId="3" fontId="68" fillId="0" borderId="14" xfId="57" applyNumberFormat="1" applyFont="1" applyFill="1" applyBorder="1">
      <alignment/>
      <protection/>
    </xf>
    <xf numFmtId="3" fontId="68" fillId="0" borderId="23" xfId="57" applyNumberFormat="1" applyFont="1" applyBorder="1">
      <alignment/>
      <protection/>
    </xf>
    <xf numFmtId="3" fontId="68" fillId="0" borderId="26" xfId="57" applyNumberFormat="1" applyFont="1" applyBorder="1">
      <alignment/>
      <protection/>
    </xf>
    <xf numFmtId="3" fontId="74" fillId="0" borderId="15" xfId="57" applyNumberFormat="1" applyFont="1" applyBorder="1" applyAlignment="1">
      <alignment vertical="center"/>
      <protection/>
    </xf>
    <xf numFmtId="167" fontId="5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47" fillId="0" borderId="28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8" xfId="0" applyNumberFormat="1" applyFont="1" applyFill="1" applyBorder="1" applyAlignment="1">
      <alignment horizontal="right" vertical="center" wrapText="1"/>
    </xf>
    <xf numFmtId="49" fontId="0" fillId="0" borderId="77" xfId="0" applyNumberFormat="1" applyFont="1" applyBorder="1" applyAlignment="1">
      <alignment horizontal="left"/>
    </xf>
    <xf numFmtId="3" fontId="7" fillId="0" borderId="23" xfId="0" applyNumberFormat="1" applyFont="1" applyFill="1" applyBorder="1" applyAlignment="1">
      <alignment horizontal="right" vertical="center" wrapText="1"/>
    </xf>
    <xf numFmtId="49" fontId="7" fillId="0" borderId="59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13" fillId="0" borderId="10" xfId="58" applyFont="1" applyBorder="1" applyAlignment="1">
      <alignment vertical="center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3" fontId="18" fillId="0" borderId="78" xfId="58" applyNumberFormat="1" applyFont="1" applyBorder="1" applyAlignment="1">
      <alignment horizontal="right"/>
      <protection/>
    </xf>
    <xf numFmtId="49" fontId="7" fillId="0" borderId="37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68" fillId="0" borderId="12" xfId="57" applyFont="1" applyFill="1" applyBorder="1">
      <alignment/>
      <protection/>
    </xf>
    <xf numFmtId="3" fontId="68" fillId="0" borderId="23" xfId="57" applyNumberFormat="1" applyFont="1" applyFill="1" applyBorder="1">
      <alignment/>
      <protection/>
    </xf>
    <xf numFmtId="0" fontId="1" fillId="0" borderId="21" xfId="57" applyFont="1" applyFill="1" applyBorder="1">
      <alignment/>
      <protection/>
    </xf>
    <xf numFmtId="0" fontId="68" fillId="0" borderId="37" xfId="57" applyFont="1" applyFill="1" applyBorder="1">
      <alignment/>
      <protection/>
    </xf>
    <xf numFmtId="3" fontId="68" fillId="0" borderId="15" xfId="57" applyNumberFormat="1" applyFont="1" applyFill="1" applyBorder="1">
      <alignment/>
      <protection/>
    </xf>
    <xf numFmtId="3" fontId="68" fillId="0" borderId="15" xfId="57" applyNumberFormat="1" applyFont="1" applyBorder="1" applyAlignment="1">
      <alignment horizontal="right"/>
      <protection/>
    </xf>
    <xf numFmtId="0" fontId="1" fillId="0" borderId="0" xfId="57" applyFont="1" applyFill="1" applyAlignment="1">
      <alignment horizontal="right"/>
      <protection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vertical="center"/>
    </xf>
    <xf numFmtId="0" fontId="15" fillId="0" borderId="12" xfId="58" applyFont="1" applyFill="1" applyBorder="1" applyAlignment="1">
      <alignment horizontal="right" wrapText="1"/>
      <protection/>
    </xf>
    <xf numFmtId="0" fontId="76" fillId="0" borderId="0" xfId="58" applyFont="1" applyAlignment="1">
      <alignment horizontal="right"/>
      <protection/>
    </xf>
    <xf numFmtId="3" fontId="17" fillId="0" borderId="0" xfId="58" applyNumberFormat="1" applyFont="1" applyAlignment="1">
      <alignment horizontal="right"/>
      <protection/>
    </xf>
    <xf numFmtId="0" fontId="77" fillId="0" borderId="0" xfId="58" applyFont="1" applyAlignment="1">
      <alignment horizontal="center"/>
      <protection/>
    </xf>
    <xf numFmtId="0" fontId="78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76" fillId="0" borderId="0" xfId="58" applyFont="1">
      <alignment/>
      <protection/>
    </xf>
    <xf numFmtId="3" fontId="11" fillId="0" borderId="0" xfId="58" applyNumberFormat="1">
      <alignment/>
      <protection/>
    </xf>
    <xf numFmtId="3" fontId="11" fillId="0" borderId="0" xfId="58" applyNumberFormat="1" applyFont="1" applyAlignment="1">
      <alignment horizontal="right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48" xfId="58" applyBorder="1" applyAlignment="1">
      <alignment vertical="center" wrapText="1"/>
      <protection/>
    </xf>
    <xf numFmtId="0" fontId="11" fillId="0" borderId="0" xfId="58" applyAlignment="1">
      <alignment vertical="center" wrapText="1"/>
      <protection/>
    </xf>
    <xf numFmtId="0" fontId="13" fillId="0" borderId="40" xfId="58" applyFont="1" applyBorder="1" applyAlignment="1">
      <alignment horizontal="center" vertical="center" wrapText="1"/>
      <protection/>
    </xf>
    <xf numFmtId="166" fontId="79" fillId="0" borderId="60" xfId="60" applyNumberFormat="1" applyFont="1" applyBorder="1" applyAlignment="1">
      <alignment horizontal="center" vertical="center" wrapText="1"/>
      <protection/>
    </xf>
    <xf numFmtId="3" fontId="79" fillId="0" borderId="44" xfId="60" applyNumberFormat="1" applyFont="1" applyBorder="1" applyAlignment="1">
      <alignment horizontal="center" vertical="center" wrapText="1"/>
      <protection/>
    </xf>
    <xf numFmtId="3" fontId="79" fillId="0" borderId="38" xfId="60" applyNumberFormat="1" applyFont="1" applyBorder="1" applyAlignment="1">
      <alignment horizontal="center" vertical="center" wrapText="1"/>
      <protection/>
    </xf>
    <xf numFmtId="3" fontId="79" fillId="0" borderId="49" xfId="60" applyNumberFormat="1" applyFont="1" applyBorder="1" applyAlignment="1">
      <alignment horizontal="center" vertical="center" wrapText="1"/>
      <protection/>
    </xf>
    <xf numFmtId="3" fontId="79" fillId="0" borderId="50" xfId="60" applyNumberFormat="1" applyFont="1" applyBorder="1" applyAlignment="1">
      <alignment horizontal="center" vertical="center" wrapText="1"/>
      <protection/>
    </xf>
    <xf numFmtId="3" fontId="81" fillId="0" borderId="17" xfId="60" applyNumberFormat="1" applyFont="1" applyFill="1" applyBorder="1" applyAlignment="1">
      <alignment vertical="top"/>
      <protection/>
    </xf>
    <xf numFmtId="3" fontId="81" fillId="0" borderId="18" xfId="60" applyNumberFormat="1" applyFont="1" applyFill="1" applyBorder="1" applyAlignment="1">
      <alignment vertical="top"/>
      <protection/>
    </xf>
    <xf numFmtId="10" fontId="81" fillId="0" borderId="41" xfId="60" applyNumberFormat="1" applyFont="1" applyFill="1" applyBorder="1" applyAlignment="1">
      <alignment vertical="top"/>
      <protection/>
    </xf>
    <xf numFmtId="3" fontId="81" fillId="0" borderId="41" xfId="60" applyNumberFormat="1" applyFont="1" applyFill="1" applyBorder="1" applyAlignment="1">
      <alignment vertical="top"/>
      <protection/>
    </xf>
    <xf numFmtId="0" fontId="80" fillId="0" borderId="31" xfId="60" applyFont="1" applyFill="1" applyBorder="1" applyAlignment="1">
      <alignment horizontal="left"/>
      <protection/>
    </xf>
    <xf numFmtId="3" fontId="81" fillId="0" borderId="12" xfId="60" applyNumberFormat="1" applyFont="1" applyFill="1" applyBorder="1" applyAlignment="1">
      <alignment vertical="top"/>
      <protection/>
    </xf>
    <xf numFmtId="3" fontId="81" fillId="0" borderId="23" xfId="60" applyNumberFormat="1" applyFont="1" applyFill="1" applyBorder="1" applyAlignment="1">
      <alignment vertical="top"/>
      <protection/>
    </xf>
    <xf numFmtId="10" fontId="81" fillId="0" borderId="24" xfId="60" applyNumberFormat="1" applyFont="1" applyFill="1" applyBorder="1" applyAlignment="1">
      <alignment vertical="top"/>
      <protection/>
    </xf>
    <xf numFmtId="3" fontId="81" fillId="0" borderId="24" xfId="60" applyNumberFormat="1" applyFont="1" applyFill="1" applyBorder="1" applyAlignment="1">
      <alignment vertical="top"/>
      <protection/>
    </xf>
    <xf numFmtId="3" fontId="81" fillId="0" borderId="12" xfId="60" applyNumberFormat="1" applyFont="1" applyFill="1" applyBorder="1">
      <alignment/>
      <protection/>
    </xf>
    <xf numFmtId="3" fontId="81" fillId="0" borderId="23" xfId="60" applyNumberFormat="1" applyFont="1" applyFill="1" applyBorder="1">
      <alignment/>
      <protection/>
    </xf>
    <xf numFmtId="3" fontId="81" fillId="0" borderId="24" xfId="60" applyNumberFormat="1" applyFont="1" applyFill="1" applyBorder="1">
      <alignment/>
      <protection/>
    </xf>
    <xf numFmtId="0" fontId="11" fillId="0" borderId="22" xfId="58" applyFont="1" applyBorder="1" applyAlignment="1">
      <alignment horizontal="center" vertical="center"/>
      <protection/>
    </xf>
    <xf numFmtId="3" fontId="81" fillId="0" borderId="22" xfId="60" applyNumberFormat="1" applyFont="1" applyFill="1" applyBorder="1">
      <alignment/>
      <protection/>
    </xf>
    <xf numFmtId="3" fontId="81" fillId="0" borderId="15" xfId="60" applyNumberFormat="1" applyFont="1" applyFill="1" applyBorder="1">
      <alignment/>
      <protection/>
    </xf>
    <xf numFmtId="3" fontId="81" fillId="0" borderId="16" xfId="60" applyNumberFormat="1" applyFont="1" applyFill="1" applyBorder="1">
      <alignment/>
      <protection/>
    </xf>
    <xf numFmtId="0" fontId="11" fillId="0" borderId="13" xfId="58" applyFont="1" applyBorder="1" applyAlignment="1">
      <alignment horizontal="center" vertical="center"/>
      <protection/>
    </xf>
    <xf numFmtId="3" fontId="82" fillId="0" borderId="13" xfId="60" applyNumberFormat="1" applyFont="1" applyBorder="1" applyAlignment="1">
      <alignment vertical="center"/>
      <protection/>
    </xf>
    <xf numFmtId="3" fontId="82" fillId="0" borderId="14" xfId="60" applyNumberFormat="1" applyFont="1" applyBorder="1" applyAlignment="1">
      <alignment vertical="center"/>
      <protection/>
    </xf>
    <xf numFmtId="10" fontId="82" fillId="0" borderId="39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0" fontId="84" fillId="0" borderId="0" xfId="58" applyFont="1" applyAlignment="1">
      <alignment vertical="center"/>
      <protection/>
    </xf>
    <xf numFmtId="0" fontId="85" fillId="0" borderId="48" xfId="58" applyFont="1" applyBorder="1" applyAlignment="1">
      <alignment vertical="center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11" fillId="0" borderId="48" xfId="58" applyBorder="1" applyAlignment="1">
      <alignment vertical="center"/>
      <protection/>
    </xf>
    <xf numFmtId="0" fontId="24" fillId="34" borderId="33" xfId="58" applyFont="1" applyFill="1" applyBorder="1" applyAlignment="1">
      <alignment horizontal="center" vertical="center" wrapText="1"/>
      <protection/>
    </xf>
    <xf numFmtId="3" fontId="24" fillId="34" borderId="79" xfId="58" applyNumberFormat="1" applyFont="1" applyFill="1" applyBorder="1" applyAlignment="1">
      <alignment horizontal="center" vertical="center" wrapText="1"/>
      <protection/>
    </xf>
    <xf numFmtId="3" fontId="24" fillId="34" borderId="80" xfId="58" applyNumberFormat="1" applyFont="1" applyFill="1" applyBorder="1" applyAlignment="1">
      <alignment horizontal="center" vertical="center" wrapText="1"/>
      <protection/>
    </xf>
    <xf numFmtId="3" fontId="24" fillId="34" borderId="81" xfId="58" applyNumberFormat="1" applyFont="1" applyFill="1" applyBorder="1" applyAlignment="1">
      <alignment horizontal="center" vertical="center" wrapText="1"/>
      <protection/>
    </xf>
    <xf numFmtId="0" fontId="80" fillId="0" borderId="21" xfId="0" applyFont="1" applyBorder="1" applyAlignment="1">
      <alignment vertical="center" wrapText="1"/>
    </xf>
    <xf numFmtId="0" fontId="80" fillId="0" borderId="23" xfId="0" applyFont="1" applyBorder="1" applyAlignment="1">
      <alignment horizontal="center" vertical="center" wrapText="1"/>
    </xf>
    <xf numFmtId="3" fontId="33" fillId="0" borderId="23" xfId="58" applyNumberFormat="1" applyFont="1" applyBorder="1" applyAlignment="1">
      <alignment horizontal="right" vertical="center" wrapText="1"/>
      <protection/>
    </xf>
    <xf numFmtId="3" fontId="33" fillId="0" borderId="20" xfId="58" applyNumberFormat="1" applyFont="1" applyBorder="1" applyAlignment="1">
      <alignment horizontal="right" vertical="center" wrapText="1"/>
      <protection/>
    </xf>
    <xf numFmtId="10" fontId="33" fillId="0" borderId="20" xfId="58" applyNumberFormat="1" applyFont="1" applyBorder="1" applyAlignment="1">
      <alignment horizontal="right" vertical="center" wrapText="1"/>
      <protection/>
    </xf>
    <xf numFmtId="10" fontId="33" fillId="0" borderId="23" xfId="58" applyNumberFormat="1" applyFont="1" applyBorder="1" applyAlignment="1">
      <alignment horizontal="right" vertical="center" wrapText="1"/>
      <protection/>
    </xf>
    <xf numFmtId="10" fontId="33" fillId="0" borderId="24" xfId="58" applyNumberFormat="1" applyFont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vertical="center"/>
      <protection/>
    </xf>
    <xf numFmtId="3" fontId="24" fillId="34" borderId="82" xfId="58" applyNumberFormat="1" applyFont="1" applyFill="1" applyBorder="1" applyAlignment="1">
      <alignment horizontal="center" vertical="center" wrapText="1"/>
      <protection/>
    </xf>
    <xf numFmtId="3" fontId="24" fillId="34" borderId="83" xfId="58" applyNumberFormat="1" applyFont="1" applyFill="1" applyBorder="1" applyAlignment="1">
      <alignment horizontal="center" vertical="center" wrapText="1"/>
      <protection/>
    </xf>
    <xf numFmtId="3" fontId="39" fillId="34" borderId="83" xfId="58" applyNumberFormat="1" applyFont="1" applyFill="1" applyBorder="1" applyAlignment="1">
      <alignment horizontal="right" vertical="center" wrapText="1"/>
      <protection/>
    </xf>
    <xf numFmtId="10" fontId="39" fillId="34" borderId="83" xfId="58" applyNumberFormat="1" applyFont="1" applyFill="1" applyBorder="1" applyAlignment="1">
      <alignment horizontal="right" vertical="center" wrapText="1"/>
      <protection/>
    </xf>
    <xf numFmtId="3" fontId="24" fillId="0" borderId="0" xfId="58" applyNumberFormat="1" applyFont="1" applyFill="1" applyBorder="1" applyAlignment="1">
      <alignment horizontal="center" vertical="center" wrapText="1"/>
      <protection/>
    </xf>
    <xf numFmtId="3" fontId="39" fillId="0" borderId="0" xfId="58" applyNumberFormat="1" applyFont="1" applyFill="1" applyBorder="1" applyAlignment="1">
      <alignment horizontal="right" vertical="center" wrapText="1"/>
      <protection/>
    </xf>
    <xf numFmtId="0" fontId="85" fillId="0" borderId="0" xfId="58" applyFont="1" applyAlignment="1">
      <alignment vertical="center"/>
      <protection/>
    </xf>
    <xf numFmtId="0" fontId="11" fillId="0" borderId="48" xfId="58" applyFill="1" applyBorder="1" applyAlignment="1">
      <alignment vertical="center"/>
      <protection/>
    </xf>
    <xf numFmtId="0" fontId="11" fillId="0" borderId="0" xfId="58" applyFill="1" applyAlignment="1">
      <alignment vertical="center"/>
      <protection/>
    </xf>
    <xf numFmtId="0" fontId="24" fillId="34" borderId="84" xfId="58" applyFont="1" applyFill="1" applyBorder="1" applyAlignment="1">
      <alignment horizontal="center" vertical="center" wrapText="1"/>
      <protection/>
    </xf>
    <xf numFmtId="0" fontId="24" fillId="34" borderId="80" xfId="58" applyFont="1" applyFill="1" applyBorder="1" applyAlignment="1">
      <alignment horizontal="center" vertical="center" wrapText="1"/>
      <protection/>
    </xf>
    <xf numFmtId="0" fontId="80" fillId="0" borderId="19" xfId="0" applyFont="1" applyFill="1" applyBorder="1" applyAlignment="1">
      <alignment vertical="center" wrapText="1"/>
    </xf>
    <xf numFmtId="0" fontId="80" fillId="0" borderId="20" xfId="0" applyFont="1" applyFill="1" applyBorder="1" applyAlignment="1">
      <alignment horizontal="center" vertical="center" wrapText="1"/>
    </xf>
    <xf numFmtId="3" fontId="33" fillId="0" borderId="20" xfId="58" applyNumberFormat="1" applyFont="1" applyFill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horizontal="right" vertical="center" wrapText="1"/>
      <protection/>
    </xf>
    <xf numFmtId="0" fontId="80" fillId="0" borderId="21" xfId="0" applyFont="1" applyFill="1" applyBorder="1" applyAlignment="1">
      <alignment vertical="center" wrapText="1"/>
    </xf>
    <xf numFmtId="0" fontId="80" fillId="0" borderId="23" xfId="0" applyFont="1" applyFill="1" applyBorder="1" applyAlignment="1">
      <alignment horizontal="center" vertical="center" wrapText="1"/>
    </xf>
    <xf numFmtId="0" fontId="80" fillId="0" borderId="85" xfId="0" applyFont="1" applyFill="1" applyBorder="1" applyAlignment="1">
      <alignment vertical="center" wrapText="1"/>
    </xf>
    <xf numFmtId="0" fontId="80" fillId="0" borderId="26" xfId="0" applyFont="1" applyFill="1" applyBorder="1" applyAlignment="1">
      <alignment horizontal="center" vertical="center" wrapText="1"/>
    </xf>
    <xf numFmtId="3" fontId="33" fillId="0" borderId="26" xfId="58" applyNumberFormat="1" applyFont="1" applyFill="1" applyBorder="1" applyAlignment="1">
      <alignment horizontal="right" vertical="center" wrapText="1"/>
      <protection/>
    </xf>
    <xf numFmtId="0" fontId="80" fillId="0" borderId="48" xfId="0" applyFont="1" applyFill="1" applyBorder="1" applyAlignment="1">
      <alignment vertical="center" wrapText="1"/>
    </xf>
    <xf numFmtId="0" fontId="80" fillId="0" borderId="28" xfId="0" applyFont="1" applyFill="1" applyBorder="1" applyAlignment="1">
      <alignment horizontal="center" vertical="center" wrapText="1"/>
    </xf>
    <xf numFmtId="3" fontId="33" fillId="0" borderId="28" xfId="58" applyNumberFormat="1" applyFont="1" applyFill="1" applyBorder="1" applyAlignment="1">
      <alignment horizontal="right" vertical="center" wrapText="1"/>
      <protection/>
    </xf>
    <xf numFmtId="10" fontId="11" fillId="0" borderId="0" xfId="58" applyNumberFormat="1" applyAlignment="1">
      <alignment vertical="center"/>
      <protection/>
    </xf>
    <xf numFmtId="0" fontId="30" fillId="0" borderId="0" xfId="61" applyFont="1" applyFill="1" applyAlignment="1">
      <alignment vertical="center"/>
      <protection/>
    </xf>
    <xf numFmtId="167" fontId="28" fillId="0" borderId="0" xfId="61" applyNumberFormat="1" applyFont="1" applyFill="1" applyBorder="1" applyAlignment="1" applyProtection="1">
      <alignment horizontal="centerContinuous"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8" fillId="0" borderId="17" xfId="61" applyFont="1" applyFill="1" applyBorder="1" applyAlignment="1" applyProtection="1">
      <alignment horizontal="center" vertical="center" wrapText="1"/>
      <protection/>
    </xf>
    <xf numFmtId="0" fontId="48" fillId="0" borderId="18" xfId="61" applyFont="1" applyFill="1" applyBorder="1" applyAlignment="1" applyProtection="1">
      <alignment horizontal="center" vertical="center" wrapText="1"/>
      <protection/>
    </xf>
    <xf numFmtId="0" fontId="48" fillId="0" borderId="41" xfId="61" applyFont="1" applyFill="1" applyBorder="1" applyAlignment="1" applyProtection="1">
      <alignment horizontal="center" vertical="center" wrapText="1"/>
      <protection/>
    </xf>
    <xf numFmtId="0" fontId="31" fillId="0" borderId="13" xfId="61" applyFont="1" applyFill="1" applyBorder="1" applyAlignment="1" applyProtection="1">
      <alignment horizontal="center" vertical="center"/>
      <protection/>
    </xf>
    <xf numFmtId="0" fontId="31" fillId="0" borderId="14" xfId="61" applyFont="1" applyFill="1" applyBorder="1" applyAlignment="1" applyProtection="1">
      <alignment horizontal="center" vertical="center"/>
      <protection/>
    </xf>
    <xf numFmtId="0" fontId="31" fillId="0" borderId="39" xfId="61" applyFont="1" applyFill="1" applyBorder="1" applyAlignment="1" applyProtection="1">
      <alignment horizontal="center" vertical="center"/>
      <protection/>
    </xf>
    <xf numFmtId="0" fontId="31" fillId="0" borderId="17" xfId="61" applyFont="1" applyFill="1" applyBorder="1" applyAlignment="1" applyProtection="1">
      <alignment horizontal="center" vertical="center"/>
      <protection/>
    </xf>
    <xf numFmtId="0" fontId="31" fillId="0" borderId="20" xfId="61" applyFont="1" applyFill="1" applyBorder="1" applyAlignment="1" applyProtection="1">
      <alignment vertical="center"/>
      <protection/>
    </xf>
    <xf numFmtId="168" fontId="31" fillId="0" borderId="41" xfId="40" applyNumberFormat="1" applyFont="1" applyFill="1" applyBorder="1" applyAlignment="1" applyProtection="1">
      <alignment vertical="center"/>
      <protection locked="0"/>
    </xf>
    <xf numFmtId="0" fontId="31" fillId="0" borderId="25" xfId="61" applyFont="1" applyFill="1" applyBorder="1" applyAlignment="1" applyProtection="1">
      <alignment horizontal="center" vertical="center"/>
      <protection/>
    </xf>
    <xf numFmtId="168" fontId="31" fillId="0" borderId="51" xfId="40" applyNumberFormat="1" applyFont="1" applyFill="1" applyBorder="1" applyAlignment="1" applyProtection="1">
      <alignment vertical="center"/>
      <protection locked="0"/>
    </xf>
    <xf numFmtId="0" fontId="31" fillId="0" borderId="12" xfId="61" applyFont="1" applyFill="1" applyBorder="1" applyAlignment="1" applyProtection="1">
      <alignment horizontal="center" vertical="center"/>
      <protection/>
    </xf>
    <xf numFmtId="0" fontId="81" fillId="0" borderId="23" xfId="0" applyFont="1" applyFill="1" applyBorder="1" applyAlignment="1">
      <alignment horizontal="justify" vertical="center" wrapText="1"/>
    </xf>
    <xf numFmtId="168" fontId="31" fillId="0" borderId="24" xfId="40" applyNumberFormat="1" applyFont="1" applyFill="1" applyBorder="1" applyAlignment="1" applyProtection="1">
      <alignment vertical="center"/>
      <protection locked="0"/>
    </xf>
    <xf numFmtId="0" fontId="81" fillId="0" borderId="23" xfId="0" applyFont="1" applyFill="1" applyBorder="1" applyAlignment="1">
      <alignment vertical="center" wrapText="1"/>
    </xf>
    <xf numFmtId="168" fontId="31" fillId="0" borderId="52" xfId="40" applyNumberFormat="1" applyFont="1" applyFill="1" applyBorder="1" applyAlignment="1" applyProtection="1">
      <alignment vertical="center"/>
      <protection locked="0"/>
    </xf>
    <xf numFmtId="0" fontId="81" fillId="0" borderId="15" xfId="0" applyFont="1" applyFill="1" applyBorder="1" applyAlignment="1">
      <alignment vertical="center" wrapText="1"/>
    </xf>
    <xf numFmtId="168" fontId="48" fillId="0" borderId="39" xfId="4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wrapText="1"/>
    </xf>
    <xf numFmtId="3" fontId="6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6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3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 wrapText="1"/>
    </xf>
    <xf numFmtId="3" fontId="0" fillId="0" borderId="26" xfId="0" applyNumberForma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52" xfId="0" applyBorder="1" applyAlignment="1">
      <alignment/>
    </xf>
    <xf numFmtId="0" fontId="0" fillId="0" borderId="15" xfId="0" applyBorder="1" applyAlignment="1">
      <alignment wrapText="1"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3" fontId="0" fillId="0" borderId="18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3" fontId="0" fillId="0" borderId="41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7" fillId="0" borderId="0" xfId="61" applyFont="1" applyFill="1" applyBorder="1" applyAlignment="1">
      <alignment horizontal="justify" vertical="center" wrapText="1"/>
      <protection/>
    </xf>
    <xf numFmtId="10" fontId="31" fillId="0" borderId="41" xfId="40" applyNumberFormat="1" applyFont="1" applyFill="1" applyBorder="1" applyAlignment="1" applyProtection="1">
      <alignment vertical="center"/>
      <protection locked="0"/>
    </xf>
    <xf numFmtId="10" fontId="31" fillId="0" borderId="51" xfId="40" applyNumberFormat="1" applyFont="1" applyFill="1" applyBorder="1" applyAlignment="1" applyProtection="1">
      <alignment vertical="center"/>
      <protection locked="0"/>
    </xf>
    <xf numFmtId="10" fontId="31" fillId="0" borderId="24" xfId="40" applyNumberFormat="1" applyFont="1" applyFill="1" applyBorder="1" applyAlignment="1" applyProtection="1">
      <alignment vertical="center"/>
      <protection locked="0"/>
    </xf>
    <xf numFmtId="10" fontId="31" fillId="0" borderId="52" xfId="40" applyNumberFormat="1" applyFont="1" applyFill="1" applyBorder="1" applyAlignment="1" applyProtection="1">
      <alignment vertical="center"/>
      <protection locked="0"/>
    </xf>
    <xf numFmtId="10" fontId="48" fillId="0" borderId="39" xfId="40" applyNumberFormat="1" applyFont="1" applyFill="1" applyBorder="1" applyAlignment="1" applyProtection="1">
      <alignment vertical="center"/>
      <protection/>
    </xf>
    <xf numFmtId="10" fontId="68" fillId="0" borderId="39" xfId="57" applyNumberFormat="1" applyFont="1" applyBorder="1" applyAlignment="1">
      <alignment horizontal="right" vertical="center"/>
      <protection/>
    </xf>
    <xf numFmtId="10" fontId="68" fillId="0" borderId="43" xfId="57" applyNumberFormat="1" applyFont="1" applyFill="1" applyBorder="1" applyAlignment="1">
      <alignment vertical="center"/>
      <protection/>
    </xf>
    <xf numFmtId="10" fontId="68" fillId="0" borderId="51" xfId="57" applyNumberFormat="1" applyFont="1" applyFill="1" applyBorder="1">
      <alignment/>
      <protection/>
    </xf>
    <xf numFmtId="10" fontId="68" fillId="0" borderId="39" xfId="57" applyNumberFormat="1" applyFont="1" applyFill="1" applyBorder="1" applyAlignment="1">
      <alignment vertical="center"/>
      <protection/>
    </xf>
    <xf numFmtId="10" fontId="68" fillId="0" borderId="39" xfId="57" applyNumberFormat="1" applyFont="1" applyFill="1" applyBorder="1">
      <alignment/>
      <protection/>
    </xf>
    <xf numFmtId="10" fontId="68" fillId="0" borderId="24" xfId="57" applyNumberFormat="1" applyFont="1" applyBorder="1">
      <alignment/>
      <protection/>
    </xf>
    <xf numFmtId="10" fontId="74" fillId="0" borderId="15" xfId="57" applyNumberFormat="1" applyFont="1" applyBorder="1" applyAlignment="1">
      <alignment vertical="center"/>
      <protection/>
    </xf>
    <xf numFmtId="167" fontId="9" fillId="0" borderId="0" xfId="0" applyNumberFormat="1" applyFont="1" applyFill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10" fontId="11" fillId="0" borderId="12" xfId="58" applyNumberFormat="1" applyBorder="1" applyAlignment="1">
      <alignment vertical="center"/>
      <protection/>
    </xf>
    <xf numFmtId="10" fontId="11" fillId="0" borderId="27" xfId="58" applyNumberFormat="1" applyBorder="1" applyAlignment="1">
      <alignment vertical="center"/>
      <protection/>
    </xf>
    <xf numFmtId="10" fontId="17" fillId="0" borderId="13" xfId="58" applyNumberFormat="1" applyFont="1" applyBorder="1" applyAlignment="1">
      <alignment vertical="center"/>
      <protection/>
    </xf>
    <xf numFmtId="10" fontId="11" fillId="0" borderId="25" xfId="58" applyNumberFormat="1" applyFont="1" applyBorder="1" applyAlignment="1">
      <alignment vertical="center"/>
      <protection/>
    </xf>
    <xf numFmtId="10" fontId="17" fillId="0" borderId="27" xfId="58" applyNumberFormat="1" applyFont="1" applyBorder="1" applyAlignment="1">
      <alignment vertical="center"/>
      <protection/>
    </xf>
    <xf numFmtId="10" fontId="13" fillId="0" borderId="13" xfId="58" applyNumberFormat="1" applyFont="1" applyBorder="1" applyAlignment="1">
      <alignment vertical="center"/>
      <protection/>
    </xf>
    <xf numFmtId="10" fontId="17" fillId="0" borderId="36" xfId="58" applyNumberFormat="1" applyFont="1" applyBorder="1" applyAlignment="1">
      <alignment vertical="center"/>
      <protection/>
    </xf>
    <xf numFmtId="10" fontId="39" fillId="0" borderId="36" xfId="58" applyNumberFormat="1" applyFont="1" applyBorder="1" applyAlignment="1">
      <alignment vertical="center"/>
      <protection/>
    </xf>
    <xf numFmtId="10" fontId="11" fillId="0" borderId="25" xfId="58" applyNumberFormat="1" applyBorder="1" applyAlignment="1">
      <alignment vertical="center"/>
      <protection/>
    </xf>
    <xf numFmtId="10" fontId="11" fillId="0" borderId="22" xfId="58" applyNumberFormat="1" applyBorder="1" applyAlignment="1">
      <alignment vertical="center"/>
      <protection/>
    </xf>
    <xf numFmtId="10" fontId="11" fillId="0" borderId="36" xfId="58" applyNumberFormat="1" applyBorder="1" applyAlignment="1">
      <alignment vertical="center"/>
      <protection/>
    </xf>
    <xf numFmtId="10" fontId="13" fillId="0" borderId="25" xfId="58" applyNumberFormat="1" applyFont="1" applyFill="1" applyBorder="1" applyAlignment="1">
      <alignment vertical="center"/>
      <protection/>
    </xf>
    <xf numFmtId="10" fontId="13" fillId="0" borderId="27" xfId="58" applyNumberFormat="1" applyFont="1" applyBorder="1" applyAlignment="1">
      <alignment vertical="center"/>
      <protection/>
    </xf>
    <xf numFmtId="10" fontId="3" fillId="0" borderId="14" xfId="0" applyNumberFormat="1" applyFont="1" applyFill="1" applyBorder="1" applyAlignment="1">
      <alignment vertical="center"/>
    </xf>
    <xf numFmtId="10" fontId="7" fillId="0" borderId="20" xfId="0" applyNumberFormat="1" applyFont="1" applyFill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10" fontId="41" fillId="0" borderId="14" xfId="0" applyNumberFormat="1" applyFont="1" applyFill="1" applyBorder="1" applyAlignment="1">
      <alignment vertical="center"/>
    </xf>
    <xf numFmtId="10" fontId="3" fillId="0" borderId="14" xfId="0" applyNumberFormat="1" applyFont="1" applyFill="1" applyBorder="1" applyAlignment="1">
      <alignment horizontal="right" vertical="center"/>
    </xf>
    <xf numFmtId="10" fontId="7" fillId="0" borderId="26" xfId="0" applyNumberFormat="1" applyFont="1" applyBorder="1" applyAlignment="1">
      <alignment vertical="center"/>
    </xf>
    <xf numFmtId="10" fontId="3" fillId="0" borderId="38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horizontal="right" vertical="center"/>
    </xf>
    <xf numFmtId="10" fontId="7" fillId="0" borderId="16" xfId="0" applyNumberFormat="1" applyFont="1" applyFill="1" applyBorder="1" applyAlignment="1">
      <alignment horizontal="right" vertical="center"/>
    </xf>
    <xf numFmtId="10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67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45" xfId="0" applyNumberFormat="1" applyFont="1" applyFill="1" applyBorder="1" applyAlignment="1">
      <alignment horizontal="right" vertical="center" wrapText="1"/>
    </xf>
    <xf numFmtId="3" fontId="7" fillId="33" borderId="86" xfId="0" applyNumberFormat="1" applyFont="1" applyFill="1" applyBorder="1" applyAlignment="1">
      <alignment horizontal="right" vertical="center" wrapText="1"/>
    </xf>
    <xf numFmtId="3" fontId="7" fillId="33" borderId="87" xfId="0" applyNumberFormat="1" applyFont="1" applyFill="1" applyBorder="1" applyAlignment="1">
      <alignment horizontal="right" vertical="center" wrapText="1"/>
    </xf>
    <xf numFmtId="3" fontId="7" fillId="0" borderId="87" xfId="0" applyNumberFormat="1" applyFont="1" applyFill="1" applyBorder="1" applyAlignment="1">
      <alignment horizontal="right" vertical="center" wrapText="1"/>
    </xf>
    <xf numFmtId="3" fontId="7" fillId="0" borderId="88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87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/>
    </xf>
    <xf numFmtId="3" fontId="3" fillId="0" borderId="86" xfId="0" applyNumberFormat="1" applyFont="1" applyFill="1" applyBorder="1" applyAlignment="1">
      <alignment horizontal="right" vertical="center"/>
    </xf>
    <xf numFmtId="3" fontId="3" fillId="0" borderId="87" xfId="0" applyNumberFormat="1" applyFont="1" applyFill="1" applyBorder="1" applyAlignment="1">
      <alignment horizontal="right" vertical="center"/>
    </xf>
    <xf numFmtId="3" fontId="3" fillId="0" borderId="88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62" xfId="0" applyNumberFormat="1" applyFont="1" applyFill="1" applyBorder="1" applyAlignment="1">
      <alignment horizontal="right" vertical="center"/>
    </xf>
    <xf numFmtId="3" fontId="7" fillId="0" borderId="71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87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87" xfId="0" applyNumberFormat="1" applyFont="1" applyFill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10" fontId="2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3" fontId="3" fillId="33" borderId="39" xfId="0" applyNumberFormat="1" applyFont="1" applyFill="1" applyBorder="1" applyAlignment="1">
      <alignment horizontal="right" vertical="center" wrapText="1"/>
    </xf>
    <xf numFmtId="10" fontId="3" fillId="33" borderId="39" xfId="0" applyNumberFormat="1" applyFont="1" applyFill="1" applyBorder="1" applyAlignment="1">
      <alignment horizontal="right" vertical="center" wrapText="1"/>
    </xf>
    <xf numFmtId="10" fontId="7" fillId="33" borderId="41" xfId="0" applyNumberFormat="1" applyFont="1" applyFill="1" applyBorder="1" applyAlignment="1">
      <alignment horizontal="right" vertical="center" wrapText="1"/>
    </xf>
    <xf numFmtId="10" fontId="7" fillId="33" borderId="24" xfId="0" applyNumberFormat="1" applyFont="1" applyFill="1" applyBorder="1" applyAlignment="1">
      <alignment horizontal="right" vertical="center" wrapText="1"/>
    </xf>
    <xf numFmtId="10" fontId="7" fillId="0" borderId="24" xfId="0" applyNumberFormat="1" applyFont="1" applyFill="1" applyBorder="1" applyAlignment="1">
      <alignment horizontal="right" vertical="center" wrapText="1"/>
    </xf>
    <xf numFmtId="10" fontId="7" fillId="0" borderId="16" xfId="0" applyNumberFormat="1" applyFont="1" applyFill="1" applyBorder="1" applyAlignment="1">
      <alignment horizontal="right" vertical="center" wrapText="1"/>
    </xf>
    <xf numFmtId="10" fontId="7" fillId="0" borderId="51" xfId="0" applyNumberFormat="1" applyFont="1" applyFill="1" applyBorder="1" applyAlignment="1">
      <alignment horizontal="right" vertical="center" wrapText="1"/>
    </xf>
    <xf numFmtId="10" fontId="3" fillId="0" borderId="39" xfId="0" applyNumberFormat="1" applyFont="1" applyFill="1" applyBorder="1" applyAlignment="1">
      <alignment horizontal="right" vertical="center"/>
    </xf>
    <xf numFmtId="10" fontId="3" fillId="0" borderId="4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right" vertical="center"/>
    </xf>
    <xf numFmtId="10" fontId="7" fillId="0" borderId="51" xfId="0" applyNumberFormat="1" applyFont="1" applyFill="1" applyBorder="1" applyAlignment="1">
      <alignment horizontal="right" vertical="center"/>
    </xf>
    <xf numFmtId="10" fontId="3" fillId="0" borderId="5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vertical="center"/>
    </xf>
    <xf numFmtId="10" fontId="3" fillId="0" borderId="39" xfId="0" applyNumberFormat="1" applyFont="1" applyFill="1" applyBorder="1" applyAlignment="1">
      <alignment vertical="center"/>
    </xf>
    <xf numFmtId="10" fontId="3" fillId="0" borderId="51" xfId="0" applyNumberFormat="1" applyFont="1" applyFill="1" applyBorder="1" applyAlignment="1">
      <alignment vertical="center"/>
    </xf>
    <xf numFmtId="10" fontId="7" fillId="0" borderId="52" xfId="0" applyNumberFormat="1" applyFont="1" applyFill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3" fontId="3" fillId="0" borderId="45" xfId="0" applyNumberFormat="1" applyFont="1" applyFill="1" applyBorder="1" applyAlignment="1">
      <alignment horizontal="right" vertical="center" wrapText="1"/>
    </xf>
    <xf numFmtId="3" fontId="7" fillId="0" borderId="86" xfId="0" applyNumberFormat="1" applyFont="1" applyFill="1" applyBorder="1" applyAlignment="1">
      <alignment horizontal="right" vertical="center"/>
    </xf>
    <xf numFmtId="3" fontId="7" fillId="0" borderId="88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horizontal="right" vertical="center" wrapText="1"/>
    </xf>
    <xf numFmtId="10" fontId="3" fillId="0" borderId="45" xfId="0" applyNumberFormat="1" applyFont="1" applyFill="1" applyBorder="1" applyAlignment="1">
      <alignment horizontal="centerContinuous" vertical="center" wrapText="1"/>
    </xf>
    <xf numFmtId="3" fontId="7" fillId="0" borderId="87" xfId="0" applyNumberFormat="1" applyFont="1" applyBorder="1" applyAlignment="1">
      <alignment vertical="center"/>
    </xf>
    <xf numFmtId="3" fontId="75" fillId="0" borderId="87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89" xfId="0" applyNumberFormat="1" applyFont="1" applyBorder="1" applyAlignment="1">
      <alignment vertical="center"/>
    </xf>
    <xf numFmtId="3" fontId="41" fillId="0" borderId="45" xfId="0" applyNumberFormat="1" applyFont="1" applyFill="1" applyBorder="1" applyAlignment="1">
      <alignment vertical="center"/>
    </xf>
    <xf numFmtId="3" fontId="3" fillId="0" borderId="88" xfId="0" applyNumberFormat="1" applyFont="1" applyFill="1" applyBorder="1" applyAlignment="1">
      <alignment vertical="center"/>
    </xf>
    <xf numFmtId="10" fontId="7" fillId="0" borderId="51" xfId="0" applyNumberFormat="1" applyFont="1" applyFill="1" applyBorder="1" applyAlignment="1">
      <alignment vertical="center"/>
    </xf>
    <xf numFmtId="10" fontId="41" fillId="0" borderId="39" xfId="0" applyNumberFormat="1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3" fillId="0" borderId="49" xfId="0" applyNumberFormat="1" applyFont="1" applyBorder="1" applyAlignment="1">
      <alignment vertical="center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ill="1" applyBorder="1" applyAlignment="1" applyProtection="1">
      <alignment horizontal="right" vertical="center" wrapText="1" indent="1"/>
      <protection/>
    </xf>
    <xf numFmtId="167" fontId="4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10" fontId="5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0" fillId="0" borderId="53" xfId="0" applyNumberFormat="1" applyFill="1" applyBorder="1" applyAlignment="1" applyProtection="1">
      <alignment horizontal="right" vertical="center" wrapText="1" indent="1"/>
      <protection/>
    </xf>
    <xf numFmtId="0" fontId="55" fillId="0" borderId="45" xfId="0" applyFont="1" applyFill="1" applyBorder="1" applyAlignment="1" applyProtection="1">
      <alignment horizontal="center" vertical="center" wrapText="1"/>
      <protection/>
    </xf>
    <xf numFmtId="167" fontId="51" fillId="0" borderId="89" xfId="0" applyNumberFormat="1" applyFont="1" applyFill="1" applyBorder="1" applyAlignment="1" applyProtection="1">
      <alignment horizontal="center" vertical="center" wrapText="1"/>
      <protection/>
    </xf>
    <xf numFmtId="167" fontId="4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ont="1" applyFill="1" applyBorder="1" applyAlignment="1" applyProtection="1">
      <alignment horizontal="right" vertical="center" wrapText="1" indent="1"/>
      <protection/>
    </xf>
    <xf numFmtId="167" fontId="51" fillId="0" borderId="53" xfId="0" applyNumberFormat="1" applyFont="1" applyFill="1" applyBorder="1" applyAlignment="1" applyProtection="1">
      <alignment horizontal="center" vertical="center" wrapText="1"/>
      <protection/>
    </xf>
    <xf numFmtId="10" fontId="55" fillId="0" borderId="49" xfId="0" applyNumberFormat="1" applyFont="1" applyFill="1" applyBorder="1" applyAlignment="1" applyProtection="1">
      <alignment horizontal="right" vertical="center" wrapText="1" indent="1"/>
      <protection/>
    </xf>
    <xf numFmtId="3" fontId="16" fillId="33" borderId="44" xfId="58" applyNumberFormat="1" applyFont="1" applyFill="1" applyBorder="1" applyAlignment="1">
      <alignment horizontal="center" vertical="center"/>
      <protection/>
    </xf>
    <xf numFmtId="3" fontId="16" fillId="33" borderId="38" xfId="58" applyNumberFormat="1" applyFont="1" applyFill="1" applyBorder="1" applyAlignment="1">
      <alignment horizontal="center" vertical="center" wrapText="1"/>
      <protection/>
    </xf>
    <xf numFmtId="3" fontId="16" fillId="33" borderId="38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10" fontId="12" fillId="0" borderId="39" xfId="58" applyNumberFormat="1" applyFont="1" applyFill="1" applyBorder="1" applyAlignment="1">
      <alignment horizontal="right" vertical="center"/>
      <protection/>
    </xf>
    <xf numFmtId="3" fontId="15" fillId="0" borderId="23" xfId="0" applyNumberFormat="1" applyFont="1" applyFill="1" applyBorder="1" applyAlignment="1">
      <alignment vertical="center"/>
    </xf>
    <xf numFmtId="3" fontId="15" fillId="0" borderId="23" xfId="58" applyNumberFormat="1" applyFont="1" applyFill="1" applyBorder="1" applyAlignment="1">
      <alignment vertical="center"/>
      <protection/>
    </xf>
    <xf numFmtId="3" fontId="15" fillId="0" borderId="18" xfId="58" applyNumberFormat="1" applyFont="1" applyBorder="1" applyAlignment="1">
      <alignment vertical="center"/>
      <protection/>
    </xf>
    <xf numFmtId="3" fontId="15" fillId="0" borderId="20" xfId="58" applyNumberFormat="1" applyFont="1" applyBorder="1" applyAlignment="1">
      <alignment vertical="center"/>
      <protection/>
    </xf>
    <xf numFmtId="3" fontId="15" fillId="0" borderId="20" xfId="0" applyNumberFormat="1" applyFont="1" applyFill="1" applyBorder="1" applyAlignment="1">
      <alignment vertical="center"/>
    </xf>
    <xf numFmtId="3" fontId="12" fillId="0" borderId="14" xfId="58" applyNumberFormat="1" applyFont="1" applyBorder="1" applyAlignment="1">
      <alignment horizontal="right"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0" fontId="6" fillId="1" borderId="35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>
      <alignment horizontal="center" vertical="center"/>
      <protection/>
    </xf>
    <xf numFmtId="0" fontId="2" fillId="0" borderId="32" xfId="58" applyFont="1" applyBorder="1" applyAlignment="1">
      <alignment horizontal="center" vertical="center"/>
      <protection/>
    </xf>
    <xf numFmtId="0" fontId="2" fillId="0" borderId="58" xfId="58" applyFont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6" fillId="0" borderId="54" xfId="58" applyFont="1" applyBorder="1" applyAlignment="1">
      <alignment vertical="center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3" fontId="7" fillId="0" borderId="17" xfId="58" applyNumberFormat="1" applyFont="1" applyFill="1" applyBorder="1" applyAlignment="1">
      <alignment horizontal="right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3" fontId="7" fillId="0" borderId="12" xfId="58" applyNumberFormat="1" applyFont="1" applyBorder="1" applyAlignment="1">
      <alignment horizontal="right" vertical="center"/>
      <protection/>
    </xf>
    <xf numFmtId="3" fontId="7" fillId="0" borderId="12" xfId="58" applyNumberFormat="1" applyFont="1" applyFill="1" applyBorder="1" applyAlignment="1">
      <alignment horizontal="right" vertical="center"/>
      <protection/>
    </xf>
    <xf numFmtId="3" fontId="3" fillId="0" borderId="13" xfId="58" applyNumberFormat="1" applyFont="1" applyBorder="1" applyAlignment="1">
      <alignment vertical="center"/>
      <protection/>
    </xf>
    <xf numFmtId="10" fontId="7" fillId="0" borderId="39" xfId="58" applyNumberFormat="1" applyFont="1" applyFill="1" applyBorder="1" applyAlignment="1">
      <alignment horizontal="right" vertical="center"/>
      <protection/>
    </xf>
    <xf numFmtId="10" fontId="7" fillId="0" borderId="24" xfId="58" applyNumberFormat="1" applyFont="1" applyFill="1" applyBorder="1" applyAlignment="1">
      <alignment horizontal="right" vertical="center"/>
      <protection/>
    </xf>
    <xf numFmtId="10" fontId="7" fillId="0" borderId="16" xfId="58" applyNumberFormat="1" applyFont="1" applyFill="1" applyBorder="1" applyAlignment="1">
      <alignment horizontal="right" vertical="center"/>
      <protection/>
    </xf>
    <xf numFmtId="10" fontId="81" fillId="0" borderId="39" xfId="60" applyNumberFormat="1" applyFont="1" applyFill="1" applyBorder="1" applyAlignment="1">
      <alignment vertical="top"/>
      <protection/>
    </xf>
    <xf numFmtId="10" fontId="81" fillId="0" borderId="16" xfId="60" applyNumberFormat="1" applyFont="1" applyFill="1" applyBorder="1" applyAlignment="1">
      <alignment vertical="top"/>
      <protection/>
    </xf>
    <xf numFmtId="10" fontId="43" fillId="0" borderId="58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3" fontId="18" fillId="0" borderId="88" xfId="40" applyNumberFormat="1" applyFont="1" applyBorder="1" applyAlignment="1">
      <alignment horizontal="right" vertical="center"/>
    </xf>
    <xf numFmtId="3" fontId="18" fillId="0" borderId="88" xfId="58" applyNumberFormat="1" applyFont="1" applyBorder="1" applyAlignment="1">
      <alignment horizontal="right"/>
      <protection/>
    </xf>
    <xf numFmtId="3" fontId="18" fillId="0" borderId="71" xfId="58" applyNumberFormat="1" applyFont="1" applyBorder="1" applyAlignment="1">
      <alignment horizontal="right"/>
      <protection/>
    </xf>
    <xf numFmtId="10" fontId="18" fillId="0" borderId="16" xfId="58" applyNumberFormat="1" applyFont="1" applyFill="1" applyBorder="1" applyAlignment="1">
      <alignment horizontal="right"/>
      <protection/>
    </xf>
    <xf numFmtId="3" fontId="1" fillId="0" borderId="26" xfId="57" applyNumberFormat="1" applyFont="1" applyBorder="1">
      <alignment/>
      <protection/>
    </xf>
    <xf numFmtId="10" fontId="1" fillId="0" borderId="52" xfId="57" applyNumberFormat="1" applyFont="1" applyBorder="1">
      <alignment/>
      <protection/>
    </xf>
    <xf numFmtId="3" fontId="68" fillId="0" borderId="42" xfId="57" applyNumberFormat="1" applyFont="1" applyFill="1" applyBorder="1" applyAlignment="1">
      <alignment vertical="center"/>
      <protection/>
    </xf>
    <xf numFmtId="3" fontId="1" fillId="0" borderId="23" xfId="57" applyNumberFormat="1" applyFont="1" applyBorder="1">
      <alignment/>
      <protection/>
    </xf>
    <xf numFmtId="10" fontId="1" fillId="0" borderId="24" xfId="57" applyNumberFormat="1" applyFont="1" applyBorder="1">
      <alignment/>
      <protection/>
    </xf>
    <xf numFmtId="0" fontId="30" fillId="0" borderId="0" xfId="61" applyFont="1" applyFill="1">
      <alignment/>
      <protection/>
    </xf>
    <xf numFmtId="0" fontId="30" fillId="0" borderId="0" xfId="61" applyFont="1" applyFill="1" applyAlignment="1">
      <alignment vertical="center" wrapText="1"/>
      <protection/>
    </xf>
    <xf numFmtId="167" fontId="89" fillId="0" borderId="0" xfId="61" applyNumberFormat="1" applyFont="1" applyFill="1" applyBorder="1" applyAlignment="1" applyProtection="1">
      <alignment vertical="center" wrapText="1"/>
      <protection/>
    </xf>
    <xf numFmtId="167" fontId="28" fillId="0" borderId="0" xfId="61" applyNumberFormat="1" applyFont="1" applyFill="1" applyBorder="1" applyAlignment="1" applyProtection="1">
      <alignment horizontal="centerContinuous" vertical="center" wrapText="1"/>
      <protection/>
    </xf>
    <xf numFmtId="0" fontId="44" fillId="0" borderId="0" xfId="0" applyFont="1" applyFill="1" applyBorder="1" applyAlignment="1" applyProtection="1">
      <alignment/>
      <protection/>
    </xf>
    <xf numFmtId="0" fontId="48" fillId="0" borderId="0" xfId="61" applyFont="1" applyFill="1" applyBorder="1" applyAlignment="1">
      <alignment vertical="center" wrapText="1"/>
      <protection/>
    </xf>
    <xf numFmtId="0" fontId="48" fillId="0" borderId="26" xfId="61" applyFont="1" applyFill="1" applyBorder="1" applyAlignment="1">
      <alignment horizontal="center" vertical="center" wrapText="1"/>
      <protection/>
    </xf>
    <xf numFmtId="0" fontId="31" fillId="0" borderId="13" xfId="61" applyFont="1" applyFill="1" applyBorder="1" applyAlignment="1">
      <alignment horizontal="center" vertical="center"/>
      <protection/>
    </xf>
    <xf numFmtId="0" fontId="31" fillId="0" borderId="14" xfId="61" applyFont="1" applyFill="1" applyBorder="1" applyAlignment="1">
      <alignment horizontal="center" vertical="center" wrapText="1"/>
      <protection/>
    </xf>
    <xf numFmtId="0" fontId="31" fillId="0" borderId="14" xfId="61" applyFont="1" applyFill="1" applyBorder="1" applyAlignment="1">
      <alignment horizontal="center" vertical="center"/>
      <protection/>
    </xf>
    <xf numFmtId="0" fontId="31" fillId="0" borderId="39" xfId="61" applyFont="1" applyFill="1" applyBorder="1" applyAlignment="1">
      <alignment horizontal="center" vertical="center"/>
      <protection/>
    </xf>
    <xf numFmtId="0" fontId="31" fillId="0" borderId="17" xfId="61" applyFont="1" applyFill="1" applyBorder="1" applyAlignment="1">
      <alignment horizontal="center" vertical="center"/>
      <protection/>
    </xf>
    <xf numFmtId="168" fontId="31" fillId="0" borderId="18" xfId="40" applyNumberFormat="1" applyFont="1" applyFill="1" applyBorder="1" applyAlignment="1" applyProtection="1">
      <alignment horizontal="right" vertical="center"/>
      <protection locked="0"/>
    </xf>
    <xf numFmtId="168" fontId="31" fillId="0" borderId="41" xfId="40" applyNumberFormat="1" applyFont="1" applyFill="1" applyBorder="1" applyAlignment="1" applyProtection="1">
      <alignment horizontal="right" vertical="center"/>
      <protection locked="0"/>
    </xf>
    <xf numFmtId="0" fontId="31" fillId="0" borderId="12" xfId="61" applyFont="1" applyFill="1" applyBorder="1" applyAlignment="1">
      <alignment horizontal="center" vertical="center"/>
      <protection/>
    </xf>
    <xf numFmtId="168" fontId="31" fillId="0" borderId="23" xfId="40" applyNumberFormat="1" applyFont="1" applyFill="1" applyBorder="1" applyAlignment="1" applyProtection="1">
      <alignment horizontal="right" vertical="center"/>
      <protection locked="0"/>
    </xf>
    <xf numFmtId="168" fontId="31" fillId="0" borderId="24" xfId="40" applyNumberFormat="1" applyFont="1" applyFill="1" applyBorder="1" applyAlignment="1" applyProtection="1">
      <alignment horizontal="right" vertical="center"/>
      <protection locked="0"/>
    </xf>
    <xf numFmtId="0" fontId="31" fillId="0" borderId="27" xfId="61" applyFont="1" applyFill="1" applyBorder="1" applyAlignment="1">
      <alignment horizontal="center" vertical="center"/>
      <protection/>
    </xf>
    <xf numFmtId="0" fontId="31" fillId="0" borderId="26" xfId="61" applyFont="1" applyFill="1" applyBorder="1" applyAlignment="1" applyProtection="1">
      <alignment vertical="center" wrapText="1"/>
      <protection locked="0"/>
    </xf>
    <xf numFmtId="168" fontId="31" fillId="0" borderId="26" xfId="40" applyNumberFormat="1" applyFont="1" applyFill="1" applyBorder="1" applyAlignment="1" applyProtection="1">
      <alignment horizontal="right" vertical="center"/>
      <protection locked="0"/>
    </xf>
    <xf numFmtId="168" fontId="31" fillId="0" borderId="52" xfId="40" applyNumberFormat="1" applyFont="1" applyFill="1" applyBorder="1" applyAlignment="1" applyProtection="1">
      <alignment horizontal="right" vertical="center"/>
      <protection locked="0"/>
    </xf>
    <xf numFmtId="0" fontId="48" fillId="0" borderId="14" xfId="61" applyFont="1" applyFill="1" applyBorder="1" applyAlignment="1">
      <alignment vertical="center" wrapText="1"/>
      <protection/>
    </xf>
    <xf numFmtId="168" fontId="31" fillId="0" borderId="14" xfId="61" applyNumberFormat="1" applyFont="1" applyFill="1" applyBorder="1" applyAlignment="1">
      <alignment horizontal="right" vertical="center"/>
      <protection/>
    </xf>
    <xf numFmtId="168" fontId="31" fillId="0" borderId="39" xfId="61" applyNumberFormat="1" applyFont="1" applyFill="1" applyBorder="1" applyAlignment="1">
      <alignment horizontal="right" vertical="center"/>
      <protection/>
    </xf>
    <xf numFmtId="0" fontId="30" fillId="0" borderId="0" xfId="61" applyFont="1" applyFill="1" applyBorder="1" applyAlignment="1">
      <alignment vertical="center" wrapText="1"/>
      <protection/>
    </xf>
    <xf numFmtId="0" fontId="31" fillId="0" borderId="0" xfId="61" applyFont="1" applyFill="1" applyBorder="1" applyAlignment="1" applyProtection="1">
      <alignment vertical="center" wrapText="1"/>
      <protection locked="0"/>
    </xf>
    <xf numFmtId="3" fontId="31" fillId="0" borderId="0" xfId="62" applyNumberFormat="1" applyFill="1" applyProtection="1">
      <alignment/>
      <protection/>
    </xf>
    <xf numFmtId="3" fontId="31" fillId="0" borderId="0" xfId="62" applyNumberFormat="1" applyFill="1" applyAlignment="1" applyProtection="1">
      <alignment wrapText="1"/>
      <protection locked="0"/>
    </xf>
    <xf numFmtId="3" fontId="31" fillId="0" borderId="0" xfId="62" applyNumberFormat="1" applyFill="1" applyProtection="1">
      <alignment/>
      <protection locked="0"/>
    </xf>
    <xf numFmtId="3" fontId="32" fillId="0" borderId="0" xfId="57" applyNumberFormat="1" applyFont="1" applyFill="1" applyAlignment="1">
      <alignment horizontal="right"/>
      <protection/>
    </xf>
    <xf numFmtId="3" fontId="51" fillId="0" borderId="44" xfId="62" applyNumberFormat="1" applyFont="1" applyFill="1" applyBorder="1" applyAlignment="1" applyProtection="1">
      <alignment horizontal="center" vertical="center" wrapText="1"/>
      <protection/>
    </xf>
    <xf numFmtId="3" fontId="51" fillId="0" borderId="38" xfId="62" applyNumberFormat="1" applyFont="1" applyFill="1" applyBorder="1" applyAlignment="1" applyProtection="1">
      <alignment horizontal="center" vertical="center" wrapText="1"/>
      <protection/>
    </xf>
    <xf numFmtId="3" fontId="51" fillId="0" borderId="38" xfId="62" applyNumberFormat="1" applyFont="1" applyFill="1" applyBorder="1" applyAlignment="1" applyProtection="1">
      <alignment horizontal="center" vertical="center"/>
      <protection/>
    </xf>
    <xf numFmtId="3" fontId="51" fillId="0" borderId="49" xfId="62" applyNumberFormat="1" applyFont="1" applyFill="1" applyBorder="1" applyAlignment="1" applyProtection="1">
      <alignment horizontal="center" vertical="center"/>
      <protection/>
    </xf>
    <xf numFmtId="3" fontId="47" fillId="0" borderId="13" xfId="62" applyNumberFormat="1" applyFont="1" applyFill="1" applyBorder="1" applyAlignment="1" applyProtection="1">
      <alignment horizontal="left" vertical="center" indent="1"/>
      <protection/>
    </xf>
    <xf numFmtId="3" fontId="31" fillId="0" borderId="0" xfId="62" applyNumberFormat="1" applyFill="1" applyAlignment="1" applyProtection="1">
      <alignment vertical="center"/>
      <protection/>
    </xf>
    <xf numFmtId="3" fontId="47" fillId="0" borderId="40" xfId="62" applyNumberFormat="1" applyFont="1" applyFill="1" applyBorder="1" applyAlignment="1" applyProtection="1">
      <alignment horizontal="left" vertical="center" indent="1"/>
      <protection/>
    </xf>
    <xf numFmtId="3" fontId="47" fillId="0" borderId="28" xfId="62" applyNumberFormat="1" applyFont="1" applyFill="1" applyBorder="1" applyAlignment="1" applyProtection="1">
      <alignment horizontal="left" vertical="center" wrapText="1"/>
      <protection/>
    </xf>
    <xf numFmtId="3" fontId="47" fillId="0" borderId="28" xfId="62" applyNumberFormat="1" applyFont="1" applyFill="1" applyBorder="1" applyAlignment="1" applyProtection="1">
      <alignment vertical="center"/>
      <protection locked="0"/>
    </xf>
    <xf numFmtId="3" fontId="47" fillId="0" borderId="53" xfId="62" applyNumberFormat="1" applyFont="1" applyFill="1" applyBorder="1" applyAlignment="1" applyProtection="1">
      <alignment vertical="center"/>
      <protection/>
    </xf>
    <xf numFmtId="3" fontId="47" fillId="0" borderId="12" xfId="62" applyNumberFormat="1" applyFont="1" applyFill="1" applyBorder="1" applyAlignment="1" applyProtection="1">
      <alignment horizontal="left" vertical="center" indent="1"/>
      <protection/>
    </xf>
    <xf numFmtId="3" fontId="47" fillId="0" borderId="23" xfId="62" applyNumberFormat="1" applyFont="1" applyFill="1" applyBorder="1" applyAlignment="1" applyProtection="1">
      <alignment horizontal="left" vertical="center" wrapText="1"/>
      <protection/>
    </xf>
    <xf numFmtId="3" fontId="47" fillId="0" borderId="23" xfId="62" applyNumberFormat="1" applyFont="1" applyFill="1" applyBorder="1" applyAlignment="1" applyProtection="1">
      <alignment vertical="center"/>
      <protection locked="0"/>
    </xf>
    <xf numFmtId="3" fontId="47" fillId="0" borderId="24" xfId="62" applyNumberFormat="1" applyFont="1" applyFill="1" applyBorder="1" applyAlignment="1" applyProtection="1">
      <alignment vertical="center"/>
      <protection/>
    </xf>
    <xf numFmtId="3" fontId="31" fillId="0" borderId="0" xfId="62" applyNumberFormat="1" applyFill="1" applyAlignment="1" applyProtection="1">
      <alignment vertical="center"/>
      <protection locked="0"/>
    </xf>
    <xf numFmtId="3" fontId="47" fillId="0" borderId="20" xfId="62" applyNumberFormat="1" applyFont="1" applyFill="1" applyBorder="1" applyAlignment="1" applyProtection="1">
      <alignment horizontal="left" vertical="center" wrapText="1"/>
      <protection/>
    </xf>
    <xf numFmtId="3" fontId="47" fillId="0" borderId="20" xfId="62" applyNumberFormat="1" applyFont="1" applyFill="1" applyBorder="1" applyAlignment="1" applyProtection="1">
      <alignment vertical="center"/>
      <protection locked="0"/>
    </xf>
    <xf numFmtId="3" fontId="47" fillId="0" borderId="20" xfId="62" applyNumberFormat="1" applyFont="1" applyFill="1" applyBorder="1" applyAlignment="1" applyProtection="1">
      <alignment horizontal="right" vertical="center"/>
      <protection locked="0"/>
    </xf>
    <xf numFmtId="3" fontId="51" fillId="0" borderId="14" xfId="62" applyNumberFormat="1" applyFont="1" applyFill="1" applyBorder="1" applyAlignment="1" applyProtection="1">
      <alignment horizontal="left" vertical="center" wrapText="1"/>
      <protection/>
    </xf>
    <xf numFmtId="3" fontId="55" fillId="0" borderId="14" xfId="62" applyNumberFormat="1" applyFont="1" applyFill="1" applyBorder="1" applyAlignment="1" applyProtection="1">
      <alignment vertical="center"/>
      <protection/>
    </xf>
    <xf numFmtId="3" fontId="55" fillId="0" borderId="39" xfId="62" applyNumberFormat="1" applyFont="1" applyFill="1" applyBorder="1" applyAlignment="1" applyProtection="1">
      <alignment vertical="center"/>
      <protection/>
    </xf>
    <xf numFmtId="3" fontId="47" fillId="0" borderId="51" xfId="62" applyNumberFormat="1" applyFont="1" applyFill="1" applyBorder="1" applyAlignment="1" applyProtection="1">
      <alignment vertical="center"/>
      <protection/>
    </xf>
    <xf numFmtId="3" fontId="51" fillId="0" borderId="14" xfId="62" applyNumberFormat="1" applyFont="1" applyFill="1" applyBorder="1" applyAlignment="1" applyProtection="1">
      <alignment horizontal="left" wrapText="1"/>
      <protection/>
    </xf>
    <xf numFmtId="3" fontId="55" fillId="0" borderId="14" xfId="62" applyNumberFormat="1" applyFont="1" applyFill="1" applyBorder="1" applyProtection="1">
      <alignment/>
      <protection/>
    </xf>
    <xf numFmtId="3" fontId="55" fillId="0" borderId="39" xfId="62" applyNumberFormat="1" applyFont="1" applyFill="1" applyBorder="1" applyProtection="1">
      <alignment/>
      <protection/>
    </xf>
    <xf numFmtId="3" fontId="61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wrapText="1"/>
      <protection locked="0"/>
    </xf>
    <xf numFmtId="3" fontId="48" fillId="0" borderId="0" xfId="62" applyNumberFormat="1" applyFont="1" applyFill="1" applyProtection="1">
      <alignment/>
      <protection locked="0"/>
    </xf>
    <xf numFmtId="3" fontId="1" fillId="0" borderId="0" xfId="57" applyNumberFormat="1" applyAlignment="1">
      <alignment vertical="center" wrapText="1"/>
      <protection/>
    </xf>
    <xf numFmtId="3" fontId="1" fillId="0" borderId="0" xfId="57" applyNumberFormat="1" applyAlignment="1">
      <alignment vertical="center"/>
      <protection/>
    </xf>
    <xf numFmtId="3" fontId="1" fillId="0" borderId="0" xfId="57" applyNumberFormat="1" applyAlignment="1">
      <alignment horizontal="right" vertical="center"/>
      <protection/>
    </xf>
    <xf numFmtId="3" fontId="92" fillId="0" borderId="15" xfId="57" applyNumberFormat="1" applyFont="1" applyFill="1" applyBorder="1" applyAlignment="1">
      <alignment horizontal="center" vertical="center"/>
      <protection/>
    </xf>
    <xf numFmtId="3" fontId="92" fillId="0" borderId="88" xfId="57" applyNumberFormat="1" applyFont="1" applyFill="1" applyBorder="1" applyAlignment="1">
      <alignment horizontal="center" vertical="center"/>
      <protection/>
    </xf>
    <xf numFmtId="3" fontId="92" fillId="0" borderId="16" xfId="57" applyNumberFormat="1" applyFont="1" applyFill="1" applyBorder="1" applyAlignment="1">
      <alignment horizontal="center" vertical="center"/>
      <protection/>
    </xf>
    <xf numFmtId="3" fontId="27" fillId="0" borderId="25" xfId="57" applyNumberFormat="1" applyFont="1" applyBorder="1" applyAlignment="1">
      <alignment vertical="center" wrapText="1"/>
      <protection/>
    </xf>
    <xf numFmtId="3" fontId="27" fillId="0" borderId="20" xfId="57" applyNumberFormat="1" applyFont="1" applyBorder="1" applyAlignment="1">
      <alignment vertical="center"/>
      <protection/>
    </xf>
    <xf numFmtId="3" fontId="27" fillId="0" borderId="20" xfId="57" applyNumberFormat="1" applyFont="1" applyBorder="1" applyAlignment="1">
      <alignment horizontal="right" vertical="center"/>
      <protection/>
    </xf>
    <xf numFmtId="3" fontId="27" fillId="0" borderId="12" xfId="57" applyNumberFormat="1" applyFont="1" applyBorder="1" applyAlignment="1">
      <alignment vertical="center" wrapText="1"/>
      <protection/>
    </xf>
    <xf numFmtId="3" fontId="27" fillId="0" borderId="23" xfId="57" applyNumberFormat="1" applyFont="1" applyBorder="1" applyAlignment="1">
      <alignment vertical="center"/>
      <protection/>
    </xf>
    <xf numFmtId="3" fontId="27" fillId="0" borderId="23" xfId="57" applyNumberFormat="1" applyFont="1" applyBorder="1" applyAlignment="1">
      <alignment horizontal="right" vertical="center"/>
      <protection/>
    </xf>
    <xf numFmtId="3" fontId="27" fillId="0" borderId="24" xfId="57" applyNumberFormat="1" applyFont="1" applyBorder="1" applyAlignment="1">
      <alignment horizontal="right" vertical="center"/>
      <protection/>
    </xf>
    <xf numFmtId="3" fontId="27" fillId="0" borderId="27" xfId="57" applyNumberFormat="1" applyFont="1" applyBorder="1" applyAlignment="1">
      <alignment vertical="center" wrapText="1"/>
      <protection/>
    </xf>
    <xf numFmtId="3" fontId="27" fillId="0" borderId="26" xfId="57" applyNumberFormat="1" applyFont="1" applyBorder="1" applyAlignment="1">
      <alignment vertical="center"/>
      <protection/>
    </xf>
    <xf numFmtId="3" fontId="27" fillId="0" borderId="26" xfId="57" applyNumberFormat="1" applyFont="1" applyBorder="1" applyAlignment="1">
      <alignment horizontal="right" vertical="center"/>
      <protection/>
    </xf>
    <xf numFmtId="3" fontId="27" fillId="0" borderId="22" xfId="57" applyNumberFormat="1" applyFont="1" applyBorder="1" applyAlignment="1">
      <alignment vertical="center" wrapText="1"/>
      <protection/>
    </xf>
    <xf numFmtId="3" fontId="27" fillId="0" borderId="15" xfId="57" applyNumberFormat="1" applyFont="1" applyBorder="1" applyAlignment="1">
      <alignment vertical="center"/>
      <protection/>
    </xf>
    <xf numFmtId="3" fontId="27" fillId="0" borderId="15" xfId="57" applyNumberFormat="1" applyFont="1" applyBorder="1" applyAlignment="1">
      <alignment horizontal="right" vertical="center"/>
      <protection/>
    </xf>
    <xf numFmtId="3" fontId="27" fillId="0" borderId="16" xfId="57" applyNumberFormat="1" applyFont="1" applyBorder="1" applyAlignment="1">
      <alignment horizontal="right" vertical="center"/>
      <protection/>
    </xf>
    <xf numFmtId="3" fontId="25" fillId="0" borderId="36" xfId="57" applyNumberFormat="1" applyFont="1" applyBorder="1" applyAlignment="1">
      <alignment vertical="center" wrapText="1"/>
      <protection/>
    </xf>
    <xf numFmtId="3" fontId="25" fillId="0" borderId="42" xfId="57" applyNumberFormat="1" applyFont="1" applyBorder="1" applyAlignment="1">
      <alignment vertical="center"/>
      <protection/>
    </xf>
    <xf numFmtId="3" fontId="25" fillId="0" borderId="43" xfId="57" applyNumberFormat="1" applyFont="1" applyBorder="1" applyAlignment="1">
      <alignment vertical="center"/>
      <protection/>
    </xf>
    <xf numFmtId="0" fontId="27" fillId="0" borderId="25" xfId="57" applyFont="1" applyFill="1" applyBorder="1" applyAlignment="1">
      <alignment vertical="center"/>
      <protection/>
    </xf>
    <xf numFmtId="0" fontId="27" fillId="0" borderId="22" xfId="57" applyFont="1" applyFill="1" applyBorder="1" applyAlignment="1">
      <alignment vertical="center"/>
      <protection/>
    </xf>
    <xf numFmtId="0" fontId="25" fillId="0" borderId="36" xfId="57" applyFont="1" applyFill="1" applyBorder="1" applyAlignment="1">
      <alignment vertical="center"/>
      <protection/>
    </xf>
    <xf numFmtId="3" fontId="6" fillId="0" borderId="0" xfId="57" applyNumberFormat="1" applyFont="1" applyAlignment="1">
      <alignment vertical="center"/>
      <protection/>
    </xf>
    <xf numFmtId="0" fontId="78" fillId="0" borderId="0" xfId="0" applyFont="1" applyAlignment="1">
      <alignment horizontal="center"/>
    </xf>
    <xf numFmtId="0" fontId="64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29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167" fontId="0" fillId="0" borderId="20" xfId="0" applyNumberFormat="1" applyBorder="1" applyAlignment="1" applyProtection="1">
      <alignment/>
      <protection locked="0"/>
    </xf>
    <xf numFmtId="167" fontId="0" fillId="0" borderId="51" xfId="0" applyNumberFormat="1" applyBorder="1" applyAlignment="1">
      <alignment/>
    </xf>
    <xf numFmtId="0" fontId="61" fillId="0" borderId="12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7" fontId="0" fillId="0" borderId="23" xfId="0" applyNumberFormat="1" applyBorder="1" applyAlignment="1" applyProtection="1">
      <alignment/>
      <protection locked="0"/>
    </xf>
    <xf numFmtId="167" fontId="0" fillId="0" borderId="24" xfId="0" applyNumberFormat="1" applyBorder="1" applyAlignment="1">
      <alignment/>
    </xf>
    <xf numFmtId="0" fontId="61" fillId="0" borderId="27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167" fontId="0" fillId="0" borderId="26" xfId="0" applyNumberFormat="1" applyBorder="1" applyAlignment="1" applyProtection="1">
      <alignment/>
      <protection locked="0"/>
    </xf>
    <xf numFmtId="167" fontId="0" fillId="0" borderId="52" xfId="0" applyNumberFormat="1" applyBorder="1" applyAlignment="1">
      <alignment/>
    </xf>
    <xf numFmtId="0" fontId="29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vertical="center" wrapText="1"/>
    </xf>
    <xf numFmtId="167" fontId="29" fillId="0" borderId="14" xfId="0" applyNumberFormat="1" applyFont="1" applyBorder="1" applyAlignment="1">
      <alignment/>
    </xf>
    <xf numFmtId="167" fontId="29" fillId="0" borderId="39" xfId="0" applyNumberFormat="1" applyFont="1" applyBorder="1" applyAlignment="1">
      <alignment/>
    </xf>
    <xf numFmtId="0" fontId="0" fillId="0" borderId="91" xfId="0" applyBorder="1" applyAlignment="1">
      <alignment/>
    </xf>
    <xf numFmtId="0" fontId="32" fillId="0" borderId="91" xfId="0" applyFont="1" applyBorder="1" applyAlignment="1">
      <alignment horizontal="center"/>
    </xf>
    <xf numFmtId="10" fontId="1" fillId="0" borderId="55" xfId="57" applyNumberFormat="1" applyFont="1" applyBorder="1">
      <alignment/>
      <protection/>
    </xf>
    <xf numFmtId="0" fontId="3" fillId="0" borderId="45" xfId="0" applyFont="1" applyFill="1" applyBorder="1" applyAlignment="1">
      <alignment horizontal="centerContinuous" vertical="center" wrapText="1"/>
    </xf>
    <xf numFmtId="3" fontId="3" fillId="0" borderId="45" xfId="0" applyNumberFormat="1" applyFont="1" applyFill="1" applyBorder="1" applyAlignment="1">
      <alignment horizontal="center" vertical="center" wrapText="1"/>
    </xf>
    <xf numFmtId="10" fontId="3" fillId="0" borderId="45" xfId="0" applyNumberFormat="1" applyFont="1" applyFill="1" applyBorder="1" applyAlignment="1">
      <alignment vertical="center"/>
    </xf>
    <xf numFmtId="10" fontId="7" fillId="0" borderId="29" xfId="0" applyNumberFormat="1" applyFont="1" applyFill="1" applyBorder="1" applyAlignment="1">
      <alignment vertical="center"/>
    </xf>
    <xf numFmtId="10" fontId="3" fillId="0" borderId="45" xfId="0" applyNumberFormat="1" applyFont="1" applyBorder="1" applyAlignment="1">
      <alignment vertical="center"/>
    </xf>
    <xf numFmtId="10" fontId="41" fillId="0" borderId="45" xfId="0" applyNumberFormat="1" applyFont="1" applyFill="1" applyBorder="1" applyAlignment="1">
      <alignment vertical="center"/>
    </xf>
    <xf numFmtId="10" fontId="3" fillId="0" borderId="45" xfId="0" applyNumberFormat="1" applyFont="1" applyFill="1" applyBorder="1" applyAlignment="1">
      <alignment horizontal="right" vertical="center"/>
    </xf>
    <xf numFmtId="10" fontId="7" fillId="0" borderId="30" xfId="0" applyNumberFormat="1" applyFont="1" applyBorder="1" applyAlignment="1">
      <alignment vertical="center"/>
    </xf>
    <xf numFmtId="10" fontId="3" fillId="0" borderId="50" xfId="0" applyNumberFormat="1" applyFont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41" fillId="0" borderId="39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3" fontId="7" fillId="0" borderId="52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0" fillId="0" borderId="0" xfId="61" applyNumberFormat="1" applyFont="1" applyFill="1">
      <alignment/>
      <protection/>
    </xf>
    <xf numFmtId="168" fontId="30" fillId="0" borderId="0" xfId="61" applyNumberFormat="1" applyFont="1" applyFill="1">
      <alignment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0" fontId="7" fillId="0" borderId="3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49" fontId="42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59" xfId="0" applyFont="1" applyBorder="1" applyAlignment="1">
      <alignment horizontal="left" wrapText="1"/>
    </xf>
    <xf numFmtId="0" fontId="7" fillId="0" borderId="71" xfId="0" applyFont="1" applyBorder="1" applyAlignment="1">
      <alignment horizontal="left" wrapText="1"/>
    </xf>
    <xf numFmtId="0" fontId="3" fillId="0" borderId="35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left" wrapText="1"/>
    </xf>
    <xf numFmtId="0" fontId="7" fillId="0" borderId="68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 wrapText="1"/>
    </xf>
    <xf numFmtId="0" fontId="45" fillId="0" borderId="15" xfId="61" applyFont="1" applyFill="1" applyBorder="1" applyAlignment="1">
      <alignment horizontal="left"/>
      <protection/>
    </xf>
    <xf numFmtId="0" fontId="30" fillId="0" borderId="58" xfId="61" applyFont="1" applyFill="1" applyBorder="1" applyAlignment="1" applyProtection="1">
      <alignment horizontal="left" vertical="center" wrapText="1"/>
      <protection/>
    </xf>
    <xf numFmtId="0" fontId="30" fillId="0" borderId="31" xfId="61" applyFont="1" applyFill="1" applyBorder="1" applyAlignment="1" applyProtection="1">
      <alignment horizontal="left" vertical="center" wrapText="1"/>
      <protection/>
    </xf>
    <xf numFmtId="0" fontId="30" fillId="0" borderId="87" xfId="61" applyFont="1" applyFill="1" applyBorder="1" applyAlignment="1" applyProtection="1">
      <alignment horizontal="left" vertical="center" wrapText="1"/>
      <protection/>
    </xf>
    <xf numFmtId="0" fontId="30" fillId="0" borderId="66" xfId="61" applyFont="1" applyFill="1" applyBorder="1" applyAlignment="1" applyProtection="1">
      <alignment horizontal="left" vertical="center" wrapText="1"/>
      <protection/>
    </xf>
    <xf numFmtId="0" fontId="30" fillId="0" borderId="59" xfId="61" applyFont="1" applyFill="1" applyBorder="1" applyAlignment="1" applyProtection="1">
      <alignment horizontal="left" vertical="center" wrapText="1"/>
      <protection/>
    </xf>
    <xf numFmtId="0" fontId="30" fillId="0" borderId="88" xfId="61" applyFont="1" applyFill="1" applyBorder="1" applyAlignment="1" applyProtection="1">
      <alignment horizontal="left" vertical="center" wrapText="1"/>
      <protection/>
    </xf>
    <xf numFmtId="0" fontId="28" fillId="0" borderId="18" xfId="61" applyFont="1" applyFill="1" applyBorder="1" applyAlignment="1">
      <alignment horizontal="left"/>
      <protection/>
    </xf>
    <xf numFmtId="0" fontId="30" fillId="0" borderId="23" xfId="61" applyFont="1" applyFill="1" applyBorder="1" applyAlignment="1">
      <alignment horizontal="left"/>
      <protection/>
    </xf>
    <xf numFmtId="0" fontId="45" fillId="0" borderId="23" xfId="61" applyFont="1" applyFill="1" applyBorder="1" applyAlignment="1">
      <alignment horizontal="left"/>
      <protection/>
    </xf>
    <xf numFmtId="0" fontId="48" fillId="0" borderId="0" xfId="61" applyFont="1" applyFill="1" applyAlignment="1">
      <alignment horizontal="center" wrapText="1"/>
      <protection/>
    </xf>
    <xf numFmtId="0" fontId="48" fillId="0" borderId="0" xfId="61" applyFont="1" applyFill="1" applyBorder="1" applyAlignment="1">
      <alignment horizontal="center" wrapText="1"/>
      <protection/>
    </xf>
    <xf numFmtId="0" fontId="62" fillId="0" borderId="0" xfId="61" applyFont="1" applyFill="1" applyBorder="1" applyAlignment="1">
      <alignment horizontal="left"/>
      <protection/>
    </xf>
    <xf numFmtId="49" fontId="7" fillId="0" borderId="31" xfId="0" applyNumberFormat="1" applyFont="1" applyBorder="1" applyAlignment="1">
      <alignment horizontal="left" vertical="center"/>
    </xf>
    <xf numFmtId="167" fontId="62" fillId="0" borderId="10" xfId="61" applyNumberFormat="1" applyFont="1" applyFill="1" applyBorder="1" applyAlignment="1" applyProtection="1">
      <alignment horizontal="left" vertical="center"/>
      <protection/>
    </xf>
    <xf numFmtId="0" fontId="48" fillId="0" borderId="0" xfId="61" applyFont="1" applyFill="1" applyAlignment="1">
      <alignment horizontal="center"/>
      <protection/>
    </xf>
    <xf numFmtId="0" fontId="30" fillId="0" borderId="65" xfId="61" applyFont="1" applyFill="1" applyBorder="1" applyAlignment="1" applyProtection="1">
      <alignment horizontal="left" vertical="center" wrapText="1"/>
      <protection/>
    </xf>
    <xf numFmtId="0" fontId="30" fillId="0" borderId="10" xfId="61" applyFont="1" applyFill="1" applyBorder="1" applyAlignment="1" applyProtection="1">
      <alignment horizontal="left" vertical="center" wrapText="1"/>
      <protection/>
    </xf>
    <xf numFmtId="0" fontId="30" fillId="0" borderId="90" xfId="61" applyFont="1" applyFill="1" applyBorder="1" applyAlignment="1" applyProtection="1">
      <alignment horizontal="left" vertical="center" wrapText="1"/>
      <protection/>
    </xf>
    <xf numFmtId="0" fontId="30" fillId="0" borderId="64" xfId="61" applyFont="1" applyFill="1" applyBorder="1" applyAlignment="1" applyProtection="1">
      <alignment horizontal="left" vertical="center" wrapText="1"/>
      <protection/>
    </xf>
    <xf numFmtId="0" fontId="30" fillId="0" borderId="47" xfId="61" applyFont="1" applyFill="1" applyBorder="1" applyAlignment="1" applyProtection="1">
      <alignment horizontal="left" vertical="center" wrapText="1"/>
      <protection/>
    </xf>
    <xf numFmtId="0" fontId="30" fillId="0" borderId="86" xfId="61" applyFont="1" applyFill="1" applyBorder="1" applyAlignment="1" applyProtection="1">
      <alignment horizontal="left" vertical="center" wrapText="1"/>
      <protection/>
    </xf>
    <xf numFmtId="0" fontId="3" fillId="0" borderId="35" xfId="0" applyFont="1" applyBorder="1" applyAlignment="1">
      <alignment horizontal="left" vertical="center"/>
    </xf>
    <xf numFmtId="49" fontId="3" fillId="0" borderId="35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49" fontId="3" fillId="0" borderId="60" xfId="0" applyNumberFormat="1" applyFont="1" applyBorder="1" applyAlignment="1">
      <alignment horizontal="center" vertical="center"/>
    </xf>
    <xf numFmtId="0" fontId="28" fillId="0" borderId="54" xfId="61" applyFont="1" applyFill="1" applyBorder="1" applyAlignment="1" applyProtection="1">
      <alignment horizontal="left" vertical="center" wrapText="1"/>
      <protection/>
    </xf>
    <xf numFmtId="0" fontId="28" fillId="0" borderId="35" xfId="61" applyFont="1" applyFill="1" applyBorder="1" applyAlignment="1" applyProtection="1">
      <alignment horizontal="left" vertical="center" wrapText="1"/>
      <protection/>
    </xf>
    <xf numFmtId="0" fontId="28" fillId="0" borderId="45" xfId="61" applyFont="1" applyFill="1" applyBorder="1" applyAlignment="1" applyProtection="1">
      <alignment horizontal="left" vertical="center" wrapText="1"/>
      <protection/>
    </xf>
    <xf numFmtId="167" fontId="62" fillId="0" borderId="0" xfId="61" applyNumberFormat="1" applyFont="1" applyFill="1" applyBorder="1" applyAlignment="1" applyProtection="1">
      <alignment horizontal="left" vertical="center"/>
      <protection/>
    </xf>
    <xf numFmtId="0" fontId="7" fillId="0" borderId="31" xfId="0" applyFont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7" fontId="44" fillId="0" borderId="0" xfId="61" applyNumberFormat="1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>
      <alignment horizontal="center" vertical="center" wrapText="1"/>
    </xf>
    <xf numFmtId="0" fontId="10" fillId="0" borderId="0" xfId="58" applyFont="1" applyAlignment="1">
      <alignment horizontal="right"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167" fontId="64" fillId="0" borderId="0" xfId="0" applyNumberFormat="1" applyFont="1" applyFill="1" applyAlignment="1">
      <alignment horizontal="right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51" fillId="0" borderId="54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66" fillId="0" borderId="0" xfId="59" applyFont="1" applyAlignment="1">
      <alignment horizontal="right" vertical="center"/>
      <protection/>
    </xf>
    <xf numFmtId="0" fontId="25" fillId="0" borderId="64" xfId="59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68" xfId="0" applyBorder="1" applyAlignment="1">
      <alignment/>
    </xf>
    <xf numFmtId="0" fontId="35" fillId="0" borderId="0" xfId="59" applyFont="1" applyAlignment="1">
      <alignment horizontal="center" vertical="center"/>
      <protection/>
    </xf>
    <xf numFmtId="16" fontId="35" fillId="0" borderId="0" xfId="59" applyNumberFormat="1" applyFont="1" applyBorder="1" applyAlignment="1">
      <alignment horizontal="center" vertical="center" wrapText="1"/>
      <protection/>
    </xf>
    <xf numFmtId="0" fontId="25" fillId="0" borderId="77" xfId="59" applyFont="1" applyFill="1" applyBorder="1" applyAlignment="1">
      <alignment horizontal="center" vertical="center" wrapText="1"/>
      <protection/>
    </xf>
    <xf numFmtId="0" fontId="25" fillId="0" borderId="44" xfId="59" applyFont="1" applyBorder="1" applyAlignment="1">
      <alignment horizontal="center" vertical="center" wrapText="1"/>
      <protection/>
    </xf>
    <xf numFmtId="0" fontId="25" fillId="0" borderId="36" xfId="59" applyFont="1" applyBorder="1" applyAlignment="1">
      <alignment horizontal="center" vertical="center" wrapText="1"/>
      <protection/>
    </xf>
    <xf numFmtId="0" fontId="37" fillId="0" borderId="0" xfId="59" applyFont="1" applyAlignment="1">
      <alignment horizontal="center" vertical="center"/>
      <protection/>
    </xf>
    <xf numFmtId="1" fontId="36" fillId="0" borderId="11" xfId="59" applyNumberFormat="1" applyFont="1" applyBorder="1" applyAlignment="1">
      <alignment horizontal="center" vertical="center" wrapText="1"/>
      <protection/>
    </xf>
    <xf numFmtId="1" fontId="36" fillId="0" borderId="35" xfId="59" applyNumberFormat="1" applyFont="1" applyBorder="1" applyAlignment="1">
      <alignment horizontal="center" vertical="center" wrapText="1"/>
      <protection/>
    </xf>
    <xf numFmtId="1" fontId="36" fillId="0" borderId="46" xfId="59" applyNumberFormat="1" applyFont="1" applyBorder="1" applyAlignment="1">
      <alignment horizontal="center" vertical="center" wrapText="1"/>
      <protection/>
    </xf>
    <xf numFmtId="0" fontId="25" fillId="0" borderId="11" xfId="59" applyFont="1" applyBorder="1" applyAlignment="1">
      <alignment horizontal="left" vertical="center"/>
      <protection/>
    </xf>
    <xf numFmtId="0" fontId="25" fillId="0" borderId="35" xfId="59" applyFont="1" applyBorder="1" applyAlignment="1">
      <alignment horizontal="left" vertical="center"/>
      <protection/>
    </xf>
    <xf numFmtId="0" fontId="25" fillId="0" borderId="45" xfId="59" applyFont="1" applyBorder="1" applyAlignment="1">
      <alignment horizontal="left" vertical="center"/>
      <protection/>
    </xf>
    <xf numFmtId="0" fontId="37" fillId="0" borderId="17" xfId="59" applyFont="1" applyBorder="1" applyAlignment="1">
      <alignment horizontal="center" vertical="center" wrapText="1"/>
      <protection/>
    </xf>
    <xf numFmtId="0" fontId="37" fillId="0" borderId="41" xfId="59" applyFont="1" applyBorder="1" applyAlignment="1">
      <alignment horizontal="center" vertical="center" wrapText="1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35" xfId="58" applyNumberFormat="1" applyFont="1" applyFill="1" applyBorder="1" applyAlignment="1">
      <alignment horizontal="center" vertical="center"/>
      <protection/>
    </xf>
    <xf numFmtId="3" fontId="16" fillId="33" borderId="46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39" xfId="58" applyFont="1" applyFill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5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35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45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3" fontId="17" fillId="0" borderId="0" xfId="58" applyNumberFormat="1" applyFont="1" applyAlignment="1">
      <alignment horizontal="right"/>
      <protection/>
    </xf>
    <xf numFmtId="0" fontId="77" fillId="0" borderId="0" xfId="58" applyFont="1" applyAlignment="1">
      <alignment horizontal="center"/>
      <protection/>
    </xf>
    <xf numFmtId="0" fontId="78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66" fontId="79" fillId="0" borderId="35" xfId="60" applyNumberFormat="1" applyFont="1" applyBorder="1" applyAlignment="1">
      <alignment horizontal="center" vertical="center" wrapText="1"/>
      <protection/>
    </xf>
    <xf numFmtId="3" fontId="79" fillId="0" borderId="13" xfId="60" applyNumberFormat="1" applyFont="1" applyBorder="1" applyAlignment="1">
      <alignment horizontal="center" vertical="center" wrapText="1"/>
      <protection/>
    </xf>
    <xf numFmtId="3" fontId="79" fillId="0" borderId="14" xfId="60" applyNumberFormat="1" applyFont="1" applyBorder="1" applyAlignment="1">
      <alignment horizontal="center" vertical="center" wrapText="1"/>
      <protection/>
    </xf>
    <xf numFmtId="3" fontId="79" fillId="0" borderId="39" xfId="60" applyNumberFormat="1" applyFont="1" applyBorder="1" applyAlignment="1">
      <alignment horizontal="center" vertical="center" wrapText="1"/>
      <protection/>
    </xf>
    <xf numFmtId="0" fontId="80" fillId="0" borderId="47" xfId="60" applyFont="1" applyFill="1" applyBorder="1" applyAlignment="1">
      <alignment horizontal="left"/>
      <protection/>
    </xf>
    <xf numFmtId="0" fontId="80" fillId="0" borderId="31" xfId="60" applyFont="1" applyFill="1" applyBorder="1" applyAlignment="1">
      <alignment horizontal="left"/>
      <protection/>
    </xf>
    <xf numFmtId="0" fontId="82" fillId="0" borderId="35" xfId="60" applyFont="1" applyBorder="1" applyAlignment="1">
      <alignment horizontal="center" vertical="center" wrapText="1"/>
      <protection/>
    </xf>
    <xf numFmtId="0" fontId="80" fillId="0" borderId="58" xfId="60" applyFont="1" applyFill="1" applyBorder="1" applyAlignment="1">
      <alignment horizontal="left" vertical="center" wrapText="1"/>
      <protection/>
    </xf>
    <xf numFmtId="0" fontId="80" fillId="0" borderId="31" xfId="60" applyFont="1" applyFill="1" applyBorder="1" applyAlignment="1">
      <alignment horizontal="left" vertical="center" wrapText="1"/>
      <protection/>
    </xf>
    <xf numFmtId="166" fontId="80" fillId="0" borderId="31" xfId="60" applyNumberFormat="1" applyFont="1" applyBorder="1" applyAlignment="1">
      <alignment horizontal="left" wrapText="1"/>
      <protection/>
    </xf>
    <xf numFmtId="166" fontId="80" fillId="0" borderId="58" xfId="60" applyNumberFormat="1" applyFont="1" applyBorder="1" applyAlignment="1">
      <alignment horizontal="left" wrapText="1"/>
      <protection/>
    </xf>
    <xf numFmtId="166" fontId="80" fillId="0" borderId="66" xfId="60" applyNumberFormat="1" applyFont="1" applyBorder="1" applyAlignment="1">
      <alignment horizontal="left" wrapText="1"/>
      <protection/>
    </xf>
    <xf numFmtId="166" fontId="80" fillId="0" borderId="59" xfId="60" applyNumberFormat="1" applyFont="1" applyBorder="1" applyAlignment="1">
      <alignment horizontal="left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83" fillId="0" borderId="0" xfId="58" applyFont="1" applyAlignment="1">
      <alignment horizontal="center" vertical="center" wrapText="1"/>
      <protection/>
    </xf>
    <xf numFmtId="0" fontId="83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81" fillId="0" borderId="0" xfId="58" applyFont="1" applyAlignment="1">
      <alignment horizontal="center" vertical="center"/>
      <protection/>
    </xf>
    <xf numFmtId="0" fontId="24" fillId="34" borderId="77" xfId="58" applyFont="1" applyFill="1" applyBorder="1" applyAlignment="1">
      <alignment horizontal="center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4" fillId="34" borderId="85" xfId="58" applyFont="1" applyFill="1" applyBorder="1" applyAlignment="1">
      <alignment horizontal="center" vertical="center" wrapText="1"/>
      <protection/>
    </xf>
    <xf numFmtId="0" fontId="24" fillId="34" borderId="38" xfId="58" applyFont="1" applyFill="1" applyBorder="1" applyAlignment="1">
      <alignment horizontal="center" vertical="center" wrapText="1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24" fillId="34" borderId="92" xfId="58" applyFont="1" applyFill="1" applyBorder="1" applyAlignment="1">
      <alignment horizontal="center" vertical="center" wrapText="1"/>
      <protection/>
    </xf>
    <xf numFmtId="3" fontId="24" fillId="34" borderId="63" xfId="58" applyNumberFormat="1" applyFont="1" applyFill="1" applyBorder="1" applyAlignment="1">
      <alignment horizontal="center" vertical="center" wrapText="1"/>
      <protection/>
    </xf>
    <xf numFmtId="3" fontId="24" fillId="34" borderId="60" xfId="58" applyNumberFormat="1" applyFont="1" applyFill="1" applyBorder="1" applyAlignment="1">
      <alignment horizontal="center" vertical="center" wrapText="1"/>
      <protection/>
    </xf>
    <xf numFmtId="3" fontId="24" fillId="34" borderId="50" xfId="58" applyNumberFormat="1" applyFont="1" applyFill="1" applyBorder="1" applyAlignment="1">
      <alignment horizontal="center" vertical="center" wrapText="1"/>
      <protection/>
    </xf>
    <xf numFmtId="3" fontId="24" fillId="34" borderId="75" xfId="58" applyNumberFormat="1" applyFont="1" applyFill="1" applyBorder="1" applyAlignment="1">
      <alignment horizontal="center" vertical="center" wrapText="1"/>
      <protection/>
    </xf>
    <xf numFmtId="3" fontId="24" fillId="34" borderId="0" xfId="58" applyNumberFormat="1" applyFont="1" applyFill="1" applyBorder="1" applyAlignment="1">
      <alignment horizontal="center" vertical="center" wrapText="1"/>
      <protection/>
    </xf>
    <xf numFmtId="3" fontId="24" fillId="34" borderId="89" xfId="58" applyNumberFormat="1" applyFont="1" applyFill="1" applyBorder="1" applyAlignment="1">
      <alignment horizontal="center" vertical="center" wrapText="1"/>
      <protection/>
    </xf>
    <xf numFmtId="3" fontId="24" fillId="34" borderId="93" xfId="58" applyNumberFormat="1" applyFont="1" applyFill="1" applyBorder="1" applyAlignment="1">
      <alignment horizontal="center" vertical="center" wrapText="1"/>
      <protection/>
    </xf>
    <xf numFmtId="3" fontId="24" fillId="34" borderId="94" xfId="58" applyNumberFormat="1" applyFont="1" applyFill="1" applyBorder="1" applyAlignment="1">
      <alignment horizontal="center" vertical="center" wrapText="1"/>
      <protection/>
    </xf>
    <xf numFmtId="3" fontId="24" fillId="34" borderId="95" xfId="58" applyNumberFormat="1" applyFont="1" applyFill="1" applyBorder="1" applyAlignment="1">
      <alignment horizontal="center" vertical="center" wrapText="1"/>
      <protection/>
    </xf>
    <xf numFmtId="3" fontId="24" fillId="34" borderId="67" xfId="58" applyNumberFormat="1" applyFont="1" applyFill="1" applyBorder="1" applyAlignment="1">
      <alignment horizontal="center" vertical="center" wrapText="1"/>
      <protection/>
    </xf>
    <xf numFmtId="3" fontId="24" fillId="34" borderId="76" xfId="58" applyNumberFormat="1" applyFont="1" applyFill="1" applyBorder="1" applyAlignment="1">
      <alignment horizontal="center" vertical="center" wrapText="1"/>
      <protection/>
    </xf>
    <xf numFmtId="3" fontId="24" fillId="34" borderId="96" xfId="58" applyNumberFormat="1" applyFont="1" applyFill="1" applyBorder="1" applyAlignment="1">
      <alignment horizontal="center" vertical="center" wrapText="1"/>
      <protection/>
    </xf>
    <xf numFmtId="0" fontId="83" fillId="0" borderId="10" xfId="58" applyFont="1" applyBorder="1" applyAlignment="1">
      <alignment horizontal="center" vertical="center" wrapText="1"/>
      <protection/>
    </xf>
    <xf numFmtId="0" fontId="19" fillId="0" borderId="0" xfId="58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2" fillId="1" borderId="44" xfId="58" applyFont="1" applyFill="1" applyBorder="1" applyAlignment="1">
      <alignment horizontal="center" vertical="center" wrapText="1"/>
      <protection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64" xfId="58" applyFont="1" applyFill="1" applyBorder="1" applyAlignment="1">
      <alignment horizontal="center" vertical="center"/>
      <protection/>
    </xf>
    <xf numFmtId="0" fontId="12" fillId="1" borderId="47" xfId="58" applyFont="1" applyFill="1" applyBorder="1" applyAlignment="1">
      <alignment horizontal="center" vertical="center"/>
      <protection/>
    </xf>
    <xf numFmtId="0" fontId="12" fillId="1" borderId="17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41" xfId="58" applyFont="1" applyFill="1" applyBorder="1" applyAlignment="1">
      <alignment horizontal="center" vertical="center"/>
      <protection/>
    </xf>
    <xf numFmtId="0" fontId="12" fillId="1" borderId="58" xfId="58" applyFont="1" applyFill="1" applyBorder="1" applyAlignment="1">
      <alignment horizontal="center" vertical="center"/>
      <protection/>
    </xf>
    <xf numFmtId="0" fontId="12" fillId="1" borderId="31" xfId="58" applyFont="1" applyFill="1" applyBorder="1" applyAlignment="1">
      <alignment horizontal="center" vertical="center"/>
      <protection/>
    </xf>
    <xf numFmtId="0" fontId="12" fillId="1" borderId="87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2" fillId="1" borderId="23" xfId="58" applyFont="1" applyFill="1" applyBorder="1" applyAlignment="1">
      <alignment horizontal="center" vertical="center"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4" fillId="0" borderId="0" xfId="58" applyFont="1" applyAlignment="1">
      <alignment horizontal="center" wrapText="1"/>
      <protection/>
    </xf>
    <xf numFmtId="0" fontId="44" fillId="0" borderId="0" xfId="61" applyFont="1" applyFill="1" applyAlignment="1">
      <alignment horizontal="right"/>
      <protection/>
    </xf>
    <xf numFmtId="167" fontId="88" fillId="0" borderId="0" xfId="61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right"/>
      <protection/>
    </xf>
    <xf numFmtId="0" fontId="48" fillId="0" borderId="17" xfId="61" applyFont="1" applyFill="1" applyBorder="1" applyAlignment="1">
      <alignment horizontal="center" vertical="center" wrapText="1"/>
      <protection/>
    </xf>
    <xf numFmtId="0" fontId="48" fillId="0" borderId="27" xfId="61" applyFont="1" applyFill="1" applyBorder="1" applyAlignment="1">
      <alignment horizontal="center" vertical="center" wrapText="1"/>
      <protection/>
    </xf>
    <xf numFmtId="0" fontId="48" fillId="0" borderId="18" xfId="61" applyFont="1" applyFill="1" applyBorder="1" applyAlignment="1">
      <alignment horizontal="center" vertical="center" wrapText="1"/>
      <protection/>
    </xf>
    <xf numFmtId="0" fontId="48" fillId="0" borderId="26" xfId="61" applyFont="1" applyFill="1" applyBorder="1" applyAlignment="1">
      <alignment horizontal="center" vertical="center" wrapText="1"/>
      <protection/>
    </xf>
    <xf numFmtId="0" fontId="48" fillId="0" borderId="64" xfId="61" applyFont="1" applyFill="1" applyBorder="1" applyAlignment="1">
      <alignment horizontal="center" vertical="center" wrapText="1"/>
      <protection/>
    </xf>
    <xf numFmtId="0" fontId="48" fillId="0" borderId="47" xfId="61" applyFont="1" applyFill="1" applyBorder="1" applyAlignment="1">
      <alignment horizontal="center" vertical="center" wrapText="1"/>
      <protection/>
    </xf>
    <xf numFmtId="0" fontId="48" fillId="0" borderId="68" xfId="61" applyFont="1" applyFill="1" applyBorder="1" applyAlignment="1">
      <alignment horizontal="center" vertical="center" wrapText="1"/>
      <protection/>
    </xf>
    <xf numFmtId="0" fontId="48" fillId="0" borderId="13" xfId="61" applyFont="1" applyFill="1" applyBorder="1" applyAlignment="1" applyProtection="1">
      <alignment horizontal="left" vertical="center"/>
      <protection/>
    </xf>
    <xf numFmtId="0" fontId="48" fillId="0" borderId="14" xfId="61" applyFont="1" applyFill="1" applyBorder="1" applyAlignment="1" applyProtection="1">
      <alignment horizontal="left" vertical="center"/>
      <protection/>
    </xf>
    <xf numFmtId="0" fontId="47" fillId="0" borderId="60" xfId="61" applyFont="1" applyFill="1" applyBorder="1" applyAlignment="1">
      <alignment horizontal="justify" vertical="center" wrapText="1"/>
      <protection/>
    </xf>
    <xf numFmtId="167" fontId="86" fillId="0" borderId="0" xfId="61" applyNumberFormat="1" applyFont="1" applyFill="1" applyBorder="1" applyAlignment="1" applyProtection="1">
      <alignment horizontal="center" vertical="center" wrapText="1"/>
      <protection/>
    </xf>
    <xf numFmtId="0" fontId="44" fillId="0" borderId="0" xfId="61" applyFont="1" applyFill="1" applyAlignment="1">
      <alignment horizontal="center" vertical="center"/>
      <protection/>
    </xf>
    <xf numFmtId="0" fontId="0" fillId="0" borderId="2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5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" fontId="0" fillId="0" borderId="52" xfId="0" applyNumberFormat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3" fontId="90" fillId="0" borderId="0" xfId="62" applyNumberFormat="1" applyFont="1" applyFill="1" applyAlignment="1" applyProtection="1">
      <alignment horizontal="center"/>
      <protection locked="0"/>
    </xf>
    <xf numFmtId="3" fontId="48" fillId="0" borderId="0" xfId="62" applyNumberFormat="1" applyFont="1" applyFill="1" applyAlignment="1" applyProtection="1">
      <alignment horizontal="center" wrapText="1"/>
      <protection/>
    </xf>
    <xf numFmtId="3" fontId="48" fillId="0" borderId="0" xfId="62" applyNumberFormat="1" applyFont="1" applyFill="1" applyAlignment="1" applyProtection="1">
      <alignment horizontal="center"/>
      <protection/>
    </xf>
    <xf numFmtId="3" fontId="62" fillId="0" borderId="54" xfId="62" applyNumberFormat="1" applyFont="1" applyFill="1" applyBorder="1" applyAlignment="1" applyProtection="1">
      <alignment horizontal="left" vertical="center" indent="1"/>
      <protection/>
    </xf>
    <xf numFmtId="3" fontId="62" fillId="0" borderId="35" xfId="62" applyNumberFormat="1" applyFont="1" applyFill="1" applyBorder="1" applyAlignment="1" applyProtection="1">
      <alignment horizontal="left" vertical="center" indent="1"/>
      <protection/>
    </xf>
    <xf numFmtId="3" fontId="62" fillId="0" borderId="46" xfId="62" applyNumberFormat="1" applyFont="1" applyFill="1" applyBorder="1" applyAlignment="1" applyProtection="1">
      <alignment horizontal="left" vertical="center" indent="1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71" fillId="0" borderId="0" xfId="57" applyFont="1" applyFill="1" applyAlignment="1">
      <alignment horizontal="right" vertical="center"/>
      <protection/>
    </xf>
    <xf numFmtId="3" fontId="68" fillId="0" borderId="38" xfId="57" applyNumberFormat="1" applyFont="1" applyBorder="1" applyAlignment="1">
      <alignment horizontal="center"/>
      <protection/>
    </xf>
    <xf numFmtId="3" fontId="68" fillId="0" borderId="28" xfId="57" applyNumberFormat="1" applyFont="1" applyBorder="1" applyAlignment="1">
      <alignment horizont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26" xfId="57" applyNumberFormat="1" applyFont="1" applyFill="1" applyBorder="1" applyAlignment="1">
      <alignment horizontal="center"/>
      <protection/>
    </xf>
    <xf numFmtId="3" fontId="1" fillId="0" borderId="28" xfId="57" applyNumberFormat="1" applyFont="1" applyFill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52" xfId="57" applyNumberFormat="1" applyFont="1" applyFill="1" applyBorder="1" applyAlignment="1">
      <alignment horizontal="center"/>
      <protection/>
    </xf>
    <xf numFmtId="10" fontId="1" fillId="0" borderId="53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3" fontId="68" fillId="0" borderId="38" xfId="57" applyNumberFormat="1" applyFont="1" applyFill="1" applyBorder="1" applyAlignment="1">
      <alignment horizontal="center" vertical="center"/>
      <protection/>
    </xf>
    <xf numFmtId="3" fontId="68" fillId="0" borderId="28" xfId="57" applyNumberFormat="1" applyFont="1" applyFill="1" applyBorder="1" applyAlignment="1">
      <alignment horizontal="center" vertical="center"/>
      <protection/>
    </xf>
    <xf numFmtId="10" fontId="68" fillId="0" borderId="49" xfId="57" applyNumberFormat="1" applyFont="1" applyFill="1" applyBorder="1" applyAlignment="1">
      <alignment horizontal="center" vertical="center"/>
      <protection/>
    </xf>
    <xf numFmtId="10" fontId="68" fillId="0" borderId="53" xfId="57" applyNumberFormat="1" applyFont="1" applyFill="1" applyBorder="1" applyAlignment="1">
      <alignment horizontal="center" vertical="center"/>
      <protection/>
    </xf>
    <xf numFmtId="10" fontId="68" fillId="0" borderId="49" xfId="57" applyNumberFormat="1" applyFont="1" applyBorder="1" applyAlignment="1">
      <alignment horizontal="center"/>
      <protection/>
    </xf>
    <xf numFmtId="10" fontId="68" fillId="0" borderId="53" xfId="57" applyNumberFormat="1" applyFont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3" fontId="91" fillId="0" borderId="0" xfId="57" applyNumberFormat="1" applyFont="1" applyFill="1" applyBorder="1" applyAlignment="1">
      <alignment horizontal="center" vertical="center"/>
      <protection/>
    </xf>
    <xf numFmtId="0" fontId="93" fillId="0" borderId="17" xfId="57" applyFont="1" applyFill="1" applyBorder="1" applyAlignment="1">
      <alignment horizontal="center" vertical="center" wrapText="1"/>
      <protection/>
    </xf>
    <xf numFmtId="0" fontId="93" fillId="0" borderId="22" xfId="57" applyFont="1" applyFill="1" applyBorder="1" applyAlignment="1">
      <alignment horizontal="center" vertical="center" wrapText="1"/>
      <protection/>
    </xf>
    <xf numFmtId="0" fontId="93" fillId="0" borderId="63" xfId="57" applyFont="1" applyFill="1" applyBorder="1" applyAlignment="1">
      <alignment horizontal="center" vertical="center" wrapText="1"/>
      <protection/>
    </xf>
    <xf numFmtId="0" fontId="93" fillId="0" borderId="67" xfId="57" applyFont="1" applyFill="1" applyBorder="1" applyAlignment="1">
      <alignment horizontal="center" vertical="center" wrapText="1"/>
      <protection/>
    </xf>
    <xf numFmtId="0" fontId="93" fillId="0" borderId="65" xfId="57" applyFont="1" applyFill="1" applyBorder="1" applyAlignment="1">
      <alignment horizontal="center" vertical="center" wrapText="1"/>
      <protection/>
    </xf>
    <xf numFmtId="0" fontId="93" fillId="0" borderId="69" xfId="57" applyFont="1" applyFill="1" applyBorder="1" applyAlignment="1">
      <alignment horizontal="center" vertical="center" wrapText="1"/>
      <protection/>
    </xf>
    <xf numFmtId="3" fontId="27" fillId="0" borderId="61" xfId="57" applyNumberFormat="1" applyFont="1" applyFill="1" applyBorder="1" applyAlignment="1">
      <alignment horizontal="right" vertical="center"/>
      <protection/>
    </xf>
    <xf numFmtId="3" fontId="27" fillId="0" borderId="70" xfId="57" applyNumberFormat="1" applyFont="1" applyFill="1" applyBorder="1" applyAlignment="1">
      <alignment horizontal="right" vertical="center"/>
      <protection/>
    </xf>
    <xf numFmtId="3" fontId="27" fillId="0" borderId="66" xfId="57" applyNumberFormat="1" applyFont="1" applyFill="1" applyBorder="1" applyAlignment="1">
      <alignment horizontal="right" vertical="center"/>
      <protection/>
    </xf>
    <xf numFmtId="3" fontId="27" fillId="0" borderId="71" xfId="57" applyNumberFormat="1" applyFont="1" applyFill="1" applyBorder="1" applyAlignment="1">
      <alignment horizontal="right" vertical="center"/>
      <protection/>
    </xf>
    <xf numFmtId="3" fontId="25" fillId="0" borderId="65" xfId="57" applyNumberFormat="1" applyFont="1" applyFill="1" applyBorder="1" applyAlignment="1">
      <alignment horizontal="right" vertical="center"/>
      <protection/>
    </xf>
    <xf numFmtId="3" fontId="25" fillId="0" borderId="69" xfId="57" applyNumberFormat="1" applyFont="1" applyFill="1" applyBorder="1" applyAlignment="1">
      <alignment horizontal="right" vertical="center"/>
      <protection/>
    </xf>
    <xf numFmtId="3" fontId="10" fillId="0" borderId="0" xfId="57" applyNumberFormat="1" applyFont="1" applyAlignment="1">
      <alignment horizontal="center" vertical="center"/>
      <protection/>
    </xf>
    <xf numFmtId="3" fontId="77" fillId="0" borderId="0" xfId="57" applyNumberFormat="1" applyFont="1" applyAlignment="1">
      <alignment horizontal="center" vertical="center"/>
      <protection/>
    </xf>
    <xf numFmtId="0" fontId="91" fillId="0" borderId="0" xfId="57" applyNumberFormat="1" applyFont="1" applyAlignment="1">
      <alignment horizontal="center" vertical="center"/>
      <protection/>
    </xf>
    <xf numFmtId="3" fontId="91" fillId="0" borderId="0" xfId="57" applyNumberFormat="1" applyFont="1" applyAlignment="1">
      <alignment horizontal="center" vertical="center"/>
      <protection/>
    </xf>
    <xf numFmtId="3" fontId="92" fillId="0" borderId="44" xfId="57" applyNumberFormat="1" applyFont="1" applyFill="1" applyBorder="1" applyAlignment="1">
      <alignment horizontal="center" vertical="center" wrapText="1"/>
      <protection/>
    </xf>
    <xf numFmtId="3" fontId="92" fillId="0" borderId="36" xfId="57" applyNumberFormat="1" applyFont="1" applyFill="1" applyBorder="1" applyAlignment="1">
      <alignment horizontal="center" vertical="center" wrapText="1"/>
      <protection/>
    </xf>
    <xf numFmtId="3" fontId="92" fillId="0" borderId="18" xfId="57" applyNumberFormat="1" applyFont="1" applyFill="1" applyBorder="1" applyAlignment="1">
      <alignment horizontal="center" vertical="center"/>
      <protection/>
    </xf>
    <xf numFmtId="3" fontId="92" fillId="0" borderId="86" xfId="57" applyNumberFormat="1" applyFont="1" applyFill="1" applyBorder="1" applyAlignment="1">
      <alignment horizontal="center" vertical="center"/>
      <protection/>
    </xf>
    <xf numFmtId="3" fontId="92" fillId="0" borderId="41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0" fontId="91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68" fillId="0" borderId="48" xfId="57" applyFont="1" applyBorder="1">
      <alignment/>
      <protection/>
    </xf>
    <xf numFmtId="3" fontId="68" fillId="0" borderId="42" xfId="57" applyNumberFormat="1" applyFont="1" applyBorder="1" applyAlignment="1">
      <alignment horizontal="right"/>
      <protection/>
    </xf>
    <xf numFmtId="0" fontId="68" fillId="0" borderId="56" xfId="57" applyFont="1" applyFill="1" applyBorder="1">
      <alignment/>
      <protection/>
    </xf>
    <xf numFmtId="3" fontId="68" fillId="0" borderId="42" xfId="57" applyNumberFormat="1" applyFont="1" applyFill="1" applyBorder="1">
      <alignment/>
      <protection/>
    </xf>
    <xf numFmtId="0" fontId="45" fillId="0" borderId="0" xfId="61" applyFont="1" applyFill="1" applyAlignment="1">
      <alignment horizontal="right" vertical="center"/>
      <protection/>
    </xf>
    <xf numFmtId="0" fontId="46" fillId="0" borderId="10" xfId="0" applyFont="1" applyFill="1" applyBorder="1" applyAlignment="1" applyProtection="1">
      <alignment horizontal="right" vertical="center"/>
      <protection/>
    </xf>
    <xf numFmtId="0" fontId="31" fillId="0" borderId="77" xfId="61" applyFont="1" applyFill="1" applyBorder="1" applyAlignment="1" applyProtection="1">
      <alignment horizontal="left" vertical="center"/>
      <protection/>
    </xf>
    <xf numFmtId="0" fontId="31" fillId="0" borderId="86" xfId="61" applyFont="1" applyFill="1" applyBorder="1" applyAlignment="1" applyProtection="1">
      <alignment horizontal="left" vertical="center"/>
      <protection/>
    </xf>
    <xf numFmtId="0" fontId="31" fillId="0" borderId="21" xfId="61" applyFont="1" applyFill="1" applyBorder="1" applyAlignment="1" applyProtection="1">
      <alignment horizontal="left" vertical="center"/>
      <protection/>
    </xf>
    <xf numFmtId="0" fontId="31" fillId="0" borderId="87" xfId="61" applyFont="1" applyFill="1" applyBorder="1" applyAlignment="1" applyProtection="1">
      <alignment horizontal="left" vertical="center"/>
      <protection/>
    </xf>
    <xf numFmtId="0" fontId="81" fillId="0" borderId="21" xfId="0" applyFont="1" applyFill="1" applyBorder="1" applyAlignment="1">
      <alignment horizontal="left" vertical="center" wrapText="1"/>
    </xf>
    <xf numFmtId="0" fontId="81" fillId="0" borderId="87" xfId="0" applyFont="1" applyFill="1" applyBorder="1" applyAlignment="1">
      <alignment horizontal="left" vertical="center" wrapText="1"/>
    </xf>
    <xf numFmtId="0" fontId="31" fillId="0" borderId="13" xfId="61" applyFont="1" applyFill="1" applyBorder="1" applyAlignment="1" applyProtection="1">
      <alignment horizontal="left" vertical="center"/>
      <protection/>
    </xf>
    <xf numFmtId="0" fontId="31" fillId="0" borderId="14" xfId="61" applyFont="1" applyFill="1" applyBorder="1" applyAlignment="1" applyProtection="1">
      <alignment horizontal="left" vertical="center"/>
      <protection/>
    </xf>
    <xf numFmtId="168" fontId="31" fillId="0" borderId="39" xfId="40" applyNumberFormat="1" applyFont="1" applyFill="1" applyBorder="1" applyAlignment="1" applyProtection="1">
      <alignment vertical="center"/>
      <protection/>
    </xf>
    <xf numFmtId="0" fontId="48" fillId="0" borderId="11" xfId="61" applyFont="1" applyFill="1" applyBorder="1" applyAlignment="1" applyProtection="1">
      <alignment horizontal="center" vertical="center"/>
      <protection/>
    </xf>
    <xf numFmtId="0" fontId="48" fillId="0" borderId="35" xfId="61" applyFont="1" applyFill="1" applyBorder="1" applyAlignment="1" applyProtection="1">
      <alignment horizontal="center" vertical="center"/>
      <protection/>
    </xf>
    <xf numFmtId="0" fontId="48" fillId="0" borderId="46" xfId="61" applyFont="1" applyFill="1" applyBorder="1" applyAlignment="1" applyProtection="1">
      <alignment horizontal="center" vertical="center"/>
      <protection/>
    </xf>
    <xf numFmtId="0" fontId="48" fillId="0" borderId="11" xfId="61" applyFont="1" applyFill="1" applyBorder="1" applyAlignment="1" applyProtection="1">
      <alignment horizontal="center" vertical="center" wrapText="1"/>
      <protection/>
    </xf>
    <xf numFmtId="0" fontId="48" fillId="0" borderId="45" xfId="61" applyFont="1" applyFill="1" applyBorder="1" applyAlignment="1" applyProtection="1">
      <alignment horizontal="center" vertical="center" wrapText="1"/>
      <protection/>
    </xf>
    <xf numFmtId="0" fontId="12" fillId="1" borderId="73" xfId="58" applyFont="1" applyFill="1" applyBorder="1" applyAlignment="1">
      <alignment horizontal="center" vertical="center" wrapText="1"/>
      <protection/>
    </xf>
    <xf numFmtId="0" fontId="12" fillId="1" borderId="73" xfId="58" applyFont="1" applyFill="1" applyBorder="1" applyAlignment="1">
      <alignment horizontal="center" vertical="center"/>
      <protection/>
    </xf>
    <xf numFmtId="3" fontId="6" fillId="0" borderId="23" xfId="0" applyNumberFormat="1" applyFont="1" applyBorder="1" applyAlignment="1">
      <alignment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_-_II_Tajekoztato_tablak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1"/>
  <sheetViews>
    <sheetView zoomScale="70" zoomScaleNormal="70" zoomScalePageLayoutView="0" workbookViewId="0" topLeftCell="A37">
      <selection activeCell="F56" sqref="F56"/>
    </sheetView>
  </sheetViews>
  <sheetFormatPr defaultColWidth="9.140625" defaultRowHeight="12.75"/>
  <cols>
    <col min="1" max="2" width="5.7109375" style="103" customWidth="1"/>
    <col min="3" max="3" width="8.8515625" style="103" customWidth="1"/>
    <col min="4" max="4" width="56.00390625" style="20" bestFit="1" customWidth="1"/>
    <col min="5" max="5" width="17.28125" style="351" customWidth="1"/>
    <col min="6" max="6" width="13.00390625" style="351" customWidth="1"/>
    <col min="7" max="7" width="13.00390625" style="351" hidden="1" customWidth="1"/>
    <col min="8" max="8" width="15.421875" style="351" hidden="1" customWidth="1"/>
    <col min="9" max="9" width="13.7109375" style="351" hidden="1" customWidth="1"/>
    <col min="10" max="10" width="3.421875" style="351" hidden="1" customWidth="1"/>
    <col min="11" max="11" width="17.421875" style="352" customWidth="1"/>
    <col min="12" max="12" width="13.00390625" style="352" customWidth="1"/>
    <col min="13" max="13" width="13.00390625" style="352" hidden="1" customWidth="1"/>
    <col min="14" max="16" width="10.8515625" style="352" hidden="1" customWidth="1"/>
    <col min="17" max="17" width="17.00390625" style="353" customWidth="1"/>
    <col min="18" max="18" width="12.8515625" style="352" customWidth="1"/>
    <col min="19" max="19" width="12.421875" style="352" hidden="1" customWidth="1"/>
    <col min="20" max="20" width="11.00390625" style="352" hidden="1" customWidth="1"/>
    <col min="21" max="21" width="12.7109375" style="353" hidden="1" customWidth="1"/>
    <col min="22" max="22" width="11.8515625" style="353" hidden="1" customWidth="1"/>
    <col min="23" max="16384" width="9.140625" style="353" customWidth="1"/>
  </cols>
  <sheetData>
    <row r="1" spans="1:17" ht="12.75">
      <c r="A1" s="100"/>
      <c r="B1" s="100"/>
      <c r="C1" s="100"/>
      <c r="D1" s="101"/>
      <c r="Q1" s="58" t="s">
        <v>496</v>
      </c>
    </row>
    <row r="2" spans="1:20" s="355" customFormat="1" ht="34.5" customHeight="1">
      <c r="A2" s="1181" t="s">
        <v>605</v>
      </c>
      <c r="B2" s="1181"/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  <c r="P2" s="1181"/>
      <c r="Q2" s="1181"/>
      <c r="R2" s="259"/>
      <c r="S2" s="354"/>
      <c r="T2" s="354"/>
    </row>
    <row r="3" spans="1:17" ht="13.5" thickBot="1">
      <c r="A3" s="102"/>
      <c r="B3" s="102"/>
      <c r="C3" s="102"/>
      <c r="D3" s="98"/>
      <c r="K3" s="84"/>
      <c r="L3" s="84"/>
      <c r="M3" s="84"/>
      <c r="N3" s="84"/>
      <c r="O3" s="84"/>
      <c r="P3" s="84"/>
      <c r="Q3" s="43" t="s">
        <v>2</v>
      </c>
    </row>
    <row r="4" spans="1:22" ht="45.75" customHeight="1" thickBot="1">
      <c r="A4" s="1182" t="s">
        <v>6</v>
      </c>
      <c r="B4" s="1183"/>
      <c r="C4" s="1183"/>
      <c r="D4" s="356" t="s">
        <v>9</v>
      </c>
      <c r="E4" s="1185" t="s">
        <v>5</v>
      </c>
      <c r="F4" s="1186"/>
      <c r="G4" s="1186"/>
      <c r="H4" s="1186"/>
      <c r="I4" s="1186"/>
      <c r="J4" s="1187"/>
      <c r="K4" s="1185" t="s">
        <v>67</v>
      </c>
      <c r="L4" s="1186"/>
      <c r="M4" s="1186"/>
      <c r="N4" s="1186"/>
      <c r="O4" s="1186"/>
      <c r="P4" s="1187"/>
      <c r="Q4" s="1185" t="s">
        <v>68</v>
      </c>
      <c r="R4" s="1186"/>
      <c r="S4" s="1186"/>
      <c r="T4" s="1186"/>
      <c r="U4" s="1186"/>
      <c r="V4" s="1187"/>
    </row>
    <row r="5" spans="1:22" ht="45.75" customHeight="1" thickBot="1">
      <c r="A5" s="328"/>
      <c r="B5" s="329"/>
      <c r="C5" s="329"/>
      <c r="D5" s="356"/>
      <c r="E5" s="391" t="s">
        <v>71</v>
      </c>
      <c r="F5" s="392" t="s">
        <v>252</v>
      </c>
      <c r="G5" s="392" t="s">
        <v>257</v>
      </c>
      <c r="H5" s="392" t="s">
        <v>261</v>
      </c>
      <c r="I5" s="393" t="s">
        <v>264</v>
      </c>
      <c r="J5" s="887" t="s">
        <v>285</v>
      </c>
      <c r="K5" s="391" t="s">
        <v>71</v>
      </c>
      <c r="L5" s="392" t="s">
        <v>252</v>
      </c>
      <c r="M5" s="392" t="s">
        <v>257</v>
      </c>
      <c r="N5" s="392" t="s">
        <v>261</v>
      </c>
      <c r="O5" s="393" t="s">
        <v>279</v>
      </c>
      <c r="P5" s="393" t="s">
        <v>285</v>
      </c>
      <c r="Q5" s="391" t="s">
        <v>71</v>
      </c>
      <c r="R5" s="392" t="s">
        <v>252</v>
      </c>
      <c r="S5" s="392" t="s">
        <v>257</v>
      </c>
      <c r="T5" s="392" t="s">
        <v>261</v>
      </c>
      <c r="U5" s="393" t="s">
        <v>279</v>
      </c>
      <c r="V5" s="393" t="s">
        <v>285</v>
      </c>
    </row>
    <row r="6" spans="1:22" s="7" customFormat="1" ht="21.75" customHeight="1" thickBot="1">
      <c r="A6" s="113"/>
      <c r="B6" s="1184"/>
      <c r="C6" s="1184"/>
      <c r="D6" s="1184"/>
      <c r="E6" s="394"/>
      <c r="F6" s="301"/>
      <c r="G6" s="301"/>
      <c r="H6" s="301"/>
      <c r="I6" s="942"/>
      <c r="J6" s="919"/>
      <c r="K6" s="394"/>
      <c r="L6" s="301"/>
      <c r="M6" s="301"/>
      <c r="N6" s="301"/>
      <c r="O6" s="942"/>
      <c r="P6" s="301"/>
      <c r="Q6" s="394"/>
      <c r="R6" s="301"/>
      <c r="S6" s="301"/>
      <c r="T6" s="301"/>
      <c r="U6" s="942"/>
      <c r="V6" s="301"/>
    </row>
    <row r="7" spans="1:22" s="7" customFormat="1" ht="21.75" customHeight="1" thickBot="1">
      <c r="A7" s="113" t="s">
        <v>30</v>
      </c>
      <c r="B7" s="1184" t="s">
        <v>325</v>
      </c>
      <c r="C7" s="1184"/>
      <c r="D7" s="1184"/>
      <c r="E7" s="394">
        <f aca="true" t="shared" si="0" ref="E7:J7">E8+E13+E16+E17+E20</f>
        <v>122044</v>
      </c>
      <c r="F7" s="301">
        <f t="shared" si="0"/>
        <v>122044</v>
      </c>
      <c r="G7" s="301">
        <f>G8+G13+G16+G17+G20</f>
        <v>0</v>
      </c>
      <c r="H7" s="301">
        <f>H8+H13+H16+H17+H20</f>
        <v>0</v>
      </c>
      <c r="I7" s="943" t="e">
        <f>H7/G7</f>
        <v>#DIV/0!</v>
      </c>
      <c r="J7" s="919">
        <f t="shared" si="0"/>
        <v>0</v>
      </c>
      <c r="K7" s="394">
        <f>K8+K13+K16+K17+K20</f>
        <v>101209</v>
      </c>
      <c r="L7" s="394">
        <f>L8+L13+L16+L17+L20</f>
        <v>101209</v>
      </c>
      <c r="M7" s="301">
        <f>M8+M13+M16+M17+M20</f>
        <v>0</v>
      </c>
      <c r="N7" s="301">
        <f>N8+N13+N16+N17+N20</f>
        <v>0</v>
      </c>
      <c r="O7" s="943" t="e">
        <f>N7/M7</f>
        <v>#DIV/0!</v>
      </c>
      <c r="P7" s="394">
        <f>P8+P13+P16+P17+P20</f>
        <v>0</v>
      </c>
      <c r="Q7" s="394">
        <f>Q8+Q13+Q16+Q17+Q20</f>
        <v>20835</v>
      </c>
      <c r="R7" s="394">
        <f>R8+R13+R16+R17+R20</f>
        <v>20835</v>
      </c>
      <c r="S7" s="301">
        <f>S8+S13+S16+S17+S20</f>
        <v>0</v>
      </c>
      <c r="T7" s="301">
        <f>T8+T13+T16+T17+T20</f>
        <v>0</v>
      </c>
      <c r="U7" s="943"/>
      <c r="V7" s="394">
        <f>V8+V13+V16+V17+V20</f>
        <v>0</v>
      </c>
    </row>
    <row r="8" spans="1:22" ht="21.75" customHeight="1">
      <c r="A8" s="695"/>
      <c r="B8" s="261" t="s">
        <v>39</v>
      </c>
      <c r="C8" s="1188" t="s">
        <v>326</v>
      </c>
      <c r="D8" s="1188"/>
      <c r="E8" s="510">
        <f>SUM(E9:E12)</f>
        <v>18200</v>
      </c>
      <c r="F8" s="511">
        <f>SUM(F9:F12)</f>
        <v>18200</v>
      </c>
      <c r="G8" s="511">
        <f>SUM(G9:G12)</f>
        <v>0</v>
      </c>
      <c r="H8" s="511">
        <f>SUM(H9:H12)</f>
        <v>0</v>
      </c>
      <c r="I8" s="944" t="e">
        <f aca="true" t="shared" si="1" ref="I8:I62">H8/G8</f>
        <v>#DIV/0!</v>
      </c>
      <c r="J8" s="920">
        <f>SUM(J9:J12)</f>
        <v>0</v>
      </c>
      <c r="K8" s="510">
        <f>SUM(K9:K12)</f>
        <v>18200</v>
      </c>
      <c r="L8" s="510">
        <f>SUM(L9:L12)</f>
        <v>18200</v>
      </c>
      <c r="M8" s="511">
        <f aca="true" t="shared" si="2" ref="M8:N20">G8-S8</f>
        <v>0</v>
      </c>
      <c r="N8" s="511">
        <f t="shared" si="2"/>
        <v>0</v>
      </c>
      <c r="O8" s="944" t="e">
        <f aca="true" t="shared" si="3" ref="O8:O62">N8/M8</f>
        <v>#DIV/0!</v>
      </c>
      <c r="P8" s="511">
        <f>SUM(P9:P12)</f>
        <v>0</v>
      </c>
      <c r="Q8" s="510"/>
      <c r="R8" s="510"/>
      <c r="S8" s="511"/>
      <c r="T8" s="511"/>
      <c r="U8" s="944"/>
      <c r="V8" s="302"/>
    </row>
    <row r="9" spans="1:22" ht="21.75" customHeight="1">
      <c r="A9" s="110"/>
      <c r="B9" s="106"/>
      <c r="C9" s="106" t="s">
        <v>331</v>
      </c>
      <c r="D9" s="357" t="s">
        <v>327</v>
      </c>
      <c r="E9" s="396">
        <f>'3.sz.m Önk  bev.'!E9</f>
        <v>0</v>
      </c>
      <c r="F9" s="303">
        <f>'3.sz.m Önk  bev.'!F9</f>
        <v>0</v>
      </c>
      <c r="G9" s="303">
        <f>'3.sz.m Önk  bev.'!G9</f>
        <v>0</v>
      </c>
      <c r="H9" s="303">
        <f>'3.sz.m Önk  bev.'!H9</f>
        <v>0</v>
      </c>
      <c r="I9" s="945"/>
      <c r="J9" s="921"/>
      <c r="K9" s="396">
        <f>'3.sz.m Önk  bev.'!K9</f>
        <v>0</v>
      </c>
      <c r="L9" s="396">
        <f>'3.sz.m Önk  bev.'!L9</f>
        <v>0</v>
      </c>
      <c r="M9" s="303">
        <f t="shared" si="2"/>
        <v>0</v>
      </c>
      <c r="N9" s="303">
        <f t="shared" si="2"/>
        <v>0</v>
      </c>
      <c r="O9" s="945"/>
      <c r="P9" s="303"/>
      <c r="Q9" s="396"/>
      <c r="R9" s="396"/>
      <c r="S9" s="303"/>
      <c r="T9" s="303"/>
      <c r="U9" s="945"/>
      <c r="V9" s="303"/>
    </row>
    <row r="10" spans="1:22" ht="21.75" customHeight="1">
      <c r="A10" s="110"/>
      <c r="B10" s="106"/>
      <c r="C10" s="106" t="s">
        <v>332</v>
      </c>
      <c r="D10" s="357" t="s">
        <v>310</v>
      </c>
      <c r="E10" s="396">
        <f>'3.sz.m Önk  bev.'!E10</f>
        <v>0</v>
      </c>
      <c r="F10" s="303">
        <f>'3.sz.m Önk  bev.'!F10</f>
        <v>0</v>
      </c>
      <c r="G10" s="303">
        <f>'3.sz.m Önk  bev.'!G10</f>
        <v>0</v>
      </c>
      <c r="H10" s="303">
        <f>'3.sz.m Önk  bev.'!H10</f>
        <v>0</v>
      </c>
      <c r="I10" s="945"/>
      <c r="J10" s="921"/>
      <c r="K10" s="396">
        <f>'3.sz.m Önk  bev.'!K10</f>
        <v>0</v>
      </c>
      <c r="L10" s="396">
        <f>'3.sz.m Önk  bev.'!L10</f>
        <v>0</v>
      </c>
      <c r="M10" s="303">
        <f t="shared" si="2"/>
        <v>0</v>
      </c>
      <c r="N10" s="303">
        <f t="shared" si="2"/>
        <v>0</v>
      </c>
      <c r="O10" s="945"/>
      <c r="P10" s="303"/>
      <c r="Q10" s="396"/>
      <c r="R10" s="396"/>
      <c r="S10" s="303"/>
      <c r="T10" s="303"/>
      <c r="U10" s="945"/>
      <c r="V10" s="303"/>
    </row>
    <row r="11" spans="1:22" ht="21.75" customHeight="1">
      <c r="A11" s="110"/>
      <c r="B11" s="106"/>
      <c r="C11" s="106" t="s">
        <v>333</v>
      </c>
      <c r="D11" s="357" t="s">
        <v>309</v>
      </c>
      <c r="E11" s="396">
        <f>'3.sz.m Önk  bev.'!E11</f>
        <v>18200</v>
      </c>
      <c r="F11" s="303">
        <f>'3.sz.m Önk  bev.'!F11</f>
        <v>18200</v>
      </c>
      <c r="G11" s="303">
        <f>'3.sz.m Önk  bev.'!G11</f>
        <v>0</v>
      </c>
      <c r="H11" s="303">
        <f>'3.sz.m Önk  bev.'!H11</f>
        <v>0</v>
      </c>
      <c r="I11" s="945" t="e">
        <f t="shared" si="1"/>
        <v>#DIV/0!</v>
      </c>
      <c r="J11" s="921"/>
      <c r="K11" s="396">
        <f>'3.sz.m Önk  bev.'!K11</f>
        <v>18200</v>
      </c>
      <c r="L11" s="396">
        <f>'3.sz.m Önk  bev.'!L11</f>
        <v>18200</v>
      </c>
      <c r="M11" s="303">
        <f t="shared" si="2"/>
        <v>0</v>
      </c>
      <c r="N11" s="303">
        <f t="shared" si="2"/>
        <v>0</v>
      </c>
      <c r="O11" s="945" t="e">
        <f t="shared" si="3"/>
        <v>#DIV/0!</v>
      </c>
      <c r="P11" s="303"/>
      <c r="Q11" s="396"/>
      <c r="R11" s="396"/>
      <c r="S11" s="303"/>
      <c r="T11" s="303"/>
      <c r="U11" s="945"/>
      <c r="V11" s="303"/>
    </row>
    <row r="12" spans="1:32" ht="21.75" customHeight="1" hidden="1">
      <c r="A12" s="110"/>
      <c r="B12" s="106"/>
      <c r="C12" s="106"/>
      <c r="D12" s="357"/>
      <c r="E12" s="396"/>
      <c r="F12" s="303"/>
      <c r="G12" s="303"/>
      <c r="H12" s="303"/>
      <c r="I12" s="945" t="e">
        <f t="shared" si="1"/>
        <v>#DIV/0!</v>
      </c>
      <c r="J12" s="921"/>
      <c r="K12" s="396"/>
      <c r="L12" s="396"/>
      <c r="M12" s="303">
        <f t="shared" si="2"/>
        <v>0</v>
      </c>
      <c r="N12" s="303">
        <f t="shared" si="2"/>
        <v>0</v>
      </c>
      <c r="O12" s="945" t="e">
        <f t="shared" si="3"/>
        <v>#DIV/0!</v>
      </c>
      <c r="P12" s="303"/>
      <c r="Q12" s="396"/>
      <c r="R12" s="396"/>
      <c r="S12" s="303"/>
      <c r="T12" s="303"/>
      <c r="U12" s="945"/>
      <c r="V12" s="303"/>
      <c r="AF12" s="353" t="s">
        <v>274</v>
      </c>
    </row>
    <row r="13" spans="1:22" ht="21.75" customHeight="1">
      <c r="A13" s="110"/>
      <c r="B13" s="106" t="s">
        <v>40</v>
      </c>
      <c r="C13" s="1190" t="s">
        <v>328</v>
      </c>
      <c r="D13" s="1190"/>
      <c r="E13" s="396">
        <f>SUM(E14:E15)</f>
        <v>90000</v>
      </c>
      <c r="F13" s="303">
        <f>SUM(F14:F15)</f>
        <v>90000</v>
      </c>
      <c r="G13" s="303">
        <f>SUM(G14:G15)</f>
        <v>0</v>
      </c>
      <c r="H13" s="303">
        <f>SUM(H14:H15)</f>
        <v>0</v>
      </c>
      <c r="I13" s="945" t="e">
        <f t="shared" si="1"/>
        <v>#DIV/0!</v>
      </c>
      <c r="J13" s="921"/>
      <c r="K13" s="396">
        <f>SUM(K14:K15)</f>
        <v>69165</v>
      </c>
      <c r="L13" s="396">
        <f>SUM(L14:L15)</f>
        <v>69165</v>
      </c>
      <c r="M13" s="303">
        <f t="shared" si="2"/>
        <v>0</v>
      </c>
      <c r="N13" s="303">
        <f t="shared" si="2"/>
        <v>0</v>
      </c>
      <c r="O13" s="945" t="e">
        <f t="shared" si="3"/>
        <v>#DIV/0!</v>
      </c>
      <c r="P13" s="303"/>
      <c r="Q13" s="396">
        <v>20835</v>
      </c>
      <c r="R13" s="396">
        <f>SUM(R14:R15)</f>
        <v>20835</v>
      </c>
      <c r="S13" s="303"/>
      <c r="T13" s="303">
        <f>SUM(T14:T15)</f>
        <v>0</v>
      </c>
      <c r="U13" s="945"/>
      <c r="V13" s="303"/>
    </row>
    <row r="14" spans="1:22" ht="21.75" customHeight="1">
      <c r="A14" s="110"/>
      <c r="B14" s="106"/>
      <c r="C14" s="106" t="s">
        <v>329</v>
      </c>
      <c r="D14" s="632" t="s">
        <v>334</v>
      </c>
      <c r="E14" s="396">
        <f>'3.sz.m Önk  bev.'!E14</f>
        <v>90000</v>
      </c>
      <c r="F14" s="303">
        <f>'3.sz.m Önk  bev.'!F14</f>
        <v>90000</v>
      </c>
      <c r="G14" s="303">
        <f>'3.sz.m Önk  bev.'!G14</f>
        <v>0</v>
      </c>
      <c r="H14" s="303">
        <f>'3.sz.m Önk  bev.'!H14</f>
        <v>0</v>
      </c>
      <c r="I14" s="945" t="e">
        <f t="shared" si="1"/>
        <v>#DIV/0!</v>
      </c>
      <c r="J14" s="921"/>
      <c r="K14" s="396">
        <f>'3.sz.m Önk  bev.'!K14</f>
        <v>69165</v>
      </c>
      <c r="L14" s="396">
        <f>'3.sz.m Önk  bev.'!L14</f>
        <v>69165</v>
      </c>
      <c r="M14" s="303">
        <f t="shared" si="2"/>
        <v>0</v>
      </c>
      <c r="N14" s="303">
        <f t="shared" si="2"/>
        <v>0</v>
      </c>
      <c r="O14" s="945" t="e">
        <f t="shared" si="3"/>
        <v>#DIV/0!</v>
      </c>
      <c r="P14" s="303"/>
      <c r="Q14" s="396">
        <f>'3.sz.m Önk  bev.'!Q14</f>
        <v>20835</v>
      </c>
      <c r="R14" s="396">
        <f>'3.sz.m Önk  bev.'!R14</f>
        <v>20835</v>
      </c>
      <c r="S14" s="303"/>
      <c r="T14" s="303">
        <f>'3.sz.m Önk  bev.'!T14</f>
        <v>0</v>
      </c>
      <c r="U14" s="945"/>
      <c r="V14" s="397"/>
    </row>
    <row r="15" spans="1:22" ht="21.75" customHeight="1">
      <c r="A15" s="110"/>
      <c r="B15" s="106"/>
      <c r="C15" s="106" t="s">
        <v>330</v>
      </c>
      <c r="D15" s="632" t="s">
        <v>335</v>
      </c>
      <c r="E15" s="396">
        <f>'3.sz.m Önk  bev.'!E15</f>
        <v>0</v>
      </c>
      <c r="F15" s="303">
        <f>'3.sz.m Önk  bev.'!F15</f>
        <v>0</v>
      </c>
      <c r="G15" s="303">
        <f>'3.sz.m Önk  bev.'!G15</f>
        <v>0</v>
      </c>
      <c r="H15" s="303">
        <f>'3.sz.m Önk  bev.'!H15</f>
        <v>0</v>
      </c>
      <c r="I15" s="945"/>
      <c r="J15" s="921"/>
      <c r="K15" s="396">
        <f>'3.sz.m Önk  bev.'!K15</f>
        <v>0</v>
      </c>
      <c r="L15" s="396">
        <f>'3.sz.m Önk  bev.'!L15</f>
        <v>0</v>
      </c>
      <c r="M15" s="303">
        <f t="shared" si="2"/>
        <v>0</v>
      </c>
      <c r="N15" s="303">
        <f t="shared" si="2"/>
        <v>0</v>
      </c>
      <c r="O15" s="945"/>
      <c r="P15" s="303"/>
      <c r="Q15" s="396"/>
      <c r="R15" s="396"/>
      <c r="S15" s="303"/>
      <c r="T15" s="303"/>
      <c r="U15" s="945"/>
      <c r="V15" s="397"/>
    </row>
    <row r="16" spans="1:22" ht="21.75" customHeight="1">
      <c r="A16" s="110"/>
      <c r="B16" s="106" t="s">
        <v>119</v>
      </c>
      <c r="C16" s="1190" t="s">
        <v>336</v>
      </c>
      <c r="D16" s="1190"/>
      <c r="E16" s="396">
        <f>'3.sz.m Önk  bev.'!E16</f>
        <v>12500</v>
      </c>
      <c r="F16" s="303">
        <f>'3.sz.m Önk  bev.'!F16</f>
        <v>12500</v>
      </c>
      <c r="G16" s="303">
        <f>'3.sz.m Önk  bev.'!G16</f>
        <v>0</v>
      </c>
      <c r="H16" s="303">
        <f>'3.sz.m Önk  bev.'!H16</f>
        <v>0</v>
      </c>
      <c r="I16" s="946" t="e">
        <f t="shared" si="1"/>
        <v>#DIV/0!</v>
      </c>
      <c r="J16" s="922"/>
      <c r="K16" s="396">
        <f>'3.sz.m Önk  bev.'!K16</f>
        <v>12500</v>
      </c>
      <c r="L16" s="396">
        <f>'3.sz.m Önk  bev.'!L16</f>
        <v>12500</v>
      </c>
      <c r="M16" s="303">
        <f t="shared" si="2"/>
        <v>0</v>
      </c>
      <c r="N16" s="303">
        <f t="shared" si="2"/>
        <v>0</v>
      </c>
      <c r="O16" s="946" t="e">
        <f t="shared" si="3"/>
        <v>#DIV/0!</v>
      </c>
      <c r="P16" s="696"/>
      <c r="Q16" s="396"/>
      <c r="R16" s="396"/>
      <c r="S16" s="303"/>
      <c r="T16" s="303"/>
      <c r="U16" s="946"/>
      <c r="V16" s="445"/>
    </row>
    <row r="17" spans="1:22" ht="21.75" customHeight="1">
      <c r="A17" s="110"/>
      <c r="B17" s="106" t="s">
        <v>52</v>
      </c>
      <c r="C17" s="1192" t="s">
        <v>337</v>
      </c>
      <c r="D17" s="1193"/>
      <c r="E17" s="396">
        <f>SUM(E18:E19)</f>
        <v>1000</v>
      </c>
      <c r="F17" s="303">
        <f>SUM(F18:F19)</f>
        <v>1000</v>
      </c>
      <c r="G17" s="303">
        <f>SUM(G18:G19)</f>
        <v>0</v>
      </c>
      <c r="H17" s="303">
        <f>SUM(H18:H19)</f>
        <v>0</v>
      </c>
      <c r="I17" s="946" t="e">
        <f t="shared" si="1"/>
        <v>#DIV/0!</v>
      </c>
      <c r="J17" s="922"/>
      <c r="K17" s="396">
        <f>SUM(K18:K19)</f>
        <v>1000</v>
      </c>
      <c r="L17" s="396">
        <f>SUM(L18:L19)</f>
        <v>1000</v>
      </c>
      <c r="M17" s="303">
        <f t="shared" si="2"/>
        <v>0</v>
      </c>
      <c r="N17" s="303">
        <f t="shared" si="2"/>
        <v>0</v>
      </c>
      <c r="O17" s="946" t="e">
        <f t="shared" si="3"/>
        <v>#DIV/0!</v>
      </c>
      <c r="P17" s="696"/>
      <c r="Q17" s="396"/>
      <c r="R17" s="396"/>
      <c r="S17" s="303"/>
      <c r="T17" s="303"/>
      <c r="U17" s="946"/>
      <c r="V17" s="694"/>
    </row>
    <row r="18" spans="1:22" ht="21.75" customHeight="1">
      <c r="A18" s="110"/>
      <c r="B18" s="106"/>
      <c r="C18" s="106" t="s">
        <v>338</v>
      </c>
      <c r="D18" s="632" t="s">
        <v>340</v>
      </c>
      <c r="E18" s="396">
        <f>'3.sz.m Önk  bev.'!E18</f>
        <v>0</v>
      </c>
      <c r="F18" s="303">
        <f>'3.sz.m Önk  bev.'!F18</f>
        <v>0</v>
      </c>
      <c r="G18" s="303">
        <f>'3.sz.m Önk  bev.'!G18</f>
        <v>0</v>
      </c>
      <c r="H18" s="303">
        <f>'3.sz.m Önk  bev.'!H18</f>
        <v>0</v>
      </c>
      <c r="I18" s="946"/>
      <c r="J18" s="922"/>
      <c r="K18" s="396">
        <f>'3.sz.m Önk  bev.'!K18</f>
        <v>0</v>
      </c>
      <c r="L18" s="396">
        <f>'3.sz.m Önk  bev.'!L18</f>
        <v>0</v>
      </c>
      <c r="M18" s="303">
        <f t="shared" si="2"/>
        <v>0</v>
      </c>
      <c r="N18" s="303">
        <f t="shared" si="2"/>
        <v>0</v>
      </c>
      <c r="O18" s="946"/>
      <c r="P18" s="696"/>
      <c r="Q18" s="396"/>
      <c r="R18" s="396"/>
      <c r="S18" s="303"/>
      <c r="T18" s="303"/>
      <c r="U18" s="946"/>
      <c r="V18" s="694"/>
    </row>
    <row r="19" spans="1:22" ht="21.75" customHeight="1">
      <c r="A19" s="110"/>
      <c r="B19" s="106"/>
      <c r="C19" s="106" t="s">
        <v>339</v>
      </c>
      <c r="D19" s="632" t="s">
        <v>311</v>
      </c>
      <c r="E19" s="396">
        <f>'3.sz.m Önk  bev.'!E19</f>
        <v>1000</v>
      </c>
      <c r="F19" s="303">
        <f>'3.sz.m Önk  bev.'!F19</f>
        <v>1000</v>
      </c>
      <c r="G19" s="303">
        <f>'3.sz.m Önk  bev.'!G19</f>
        <v>0</v>
      </c>
      <c r="H19" s="303">
        <f>'3.sz.m Önk  bev.'!H19</f>
        <v>0</v>
      </c>
      <c r="I19" s="946" t="e">
        <f t="shared" si="1"/>
        <v>#DIV/0!</v>
      </c>
      <c r="J19" s="922"/>
      <c r="K19" s="396">
        <f>'3.sz.m Önk  bev.'!K19</f>
        <v>1000</v>
      </c>
      <c r="L19" s="396">
        <f>'3.sz.m Önk  bev.'!L19</f>
        <v>1000</v>
      </c>
      <c r="M19" s="303">
        <f t="shared" si="2"/>
        <v>0</v>
      </c>
      <c r="N19" s="303">
        <f t="shared" si="2"/>
        <v>0</v>
      </c>
      <c r="O19" s="946" t="e">
        <f t="shared" si="3"/>
        <v>#DIV/0!</v>
      </c>
      <c r="P19" s="696"/>
      <c r="Q19" s="396"/>
      <c r="R19" s="396"/>
      <c r="S19" s="303"/>
      <c r="T19" s="303"/>
      <c r="U19" s="946"/>
      <c r="V19" s="694"/>
    </row>
    <row r="20" spans="1:22" ht="21.75" customHeight="1" thickBot="1">
      <c r="A20" s="513"/>
      <c r="B20" s="697" t="s">
        <v>53</v>
      </c>
      <c r="C20" s="1194" t="s">
        <v>341</v>
      </c>
      <c r="D20" s="1195"/>
      <c r="E20" s="396">
        <f>'3.sz.m Önk  bev.'!E20</f>
        <v>344</v>
      </c>
      <c r="F20" s="303">
        <f>'3.sz.m Önk  bev.'!F20</f>
        <v>344</v>
      </c>
      <c r="G20" s="303">
        <f>'3.sz.m Önk  bev.'!G20</f>
        <v>0</v>
      </c>
      <c r="H20" s="303">
        <f>'3.sz.m Önk  bev.'!H20</f>
        <v>0</v>
      </c>
      <c r="I20" s="947" t="e">
        <f t="shared" si="1"/>
        <v>#DIV/0!</v>
      </c>
      <c r="J20" s="923"/>
      <c r="K20" s="396">
        <f>'3.sz.m Önk  bev.'!K20</f>
        <v>344</v>
      </c>
      <c r="L20" s="396">
        <f>'3.sz.m Önk  bev.'!L20</f>
        <v>344</v>
      </c>
      <c r="M20" s="303">
        <f t="shared" si="2"/>
        <v>0</v>
      </c>
      <c r="N20" s="303">
        <f t="shared" si="2"/>
        <v>0</v>
      </c>
      <c r="O20" s="947" t="e">
        <f t="shared" si="3"/>
        <v>#DIV/0!</v>
      </c>
      <c r="P20" s="698"/>
      <c r="Q20" s="396"/>
      <c r="R20" s="396"/>
      <c r="S20" s="303"/>
      <c r="T20" s="303"/>
      <c r="U20" s="947"/>
      <c r="V20" s="694"/>
    </row>
    <row r="21" spans="1:22" ht="21.75" customHeight="1" thickBot="1">
      <c r="A21" s="113" t="s">
        <v>342</v>
      </c>
      <c r="B21" s="1184" t="s">
        <v>343</v>
      </c>
      <c r="C21" s="1184"/>
      <c r="D21" s="1184"/>
      <c r="E21" s="394">
        <f>E22+E23+E24+E28+E29+E30+E31</f>
        <v>46585</v>
      </c>
      <c r="F21" s="301">
        <f>F22+F23+F24+F28+F29+F30+F31</f>
        <v>46585</v>
      </c>
      <c r="G21" s="301">
        <f>G22+G23+G24+G28+G29+G30+G31</f>
        <v>0</v>
      </c>
      <c r="H21" s="301">
        <f>H22+H23+H24+H28+H29+H30+H31</f>
        <v>0</v>
      </c>
      <c r="I21" s="943" t="e">
        <f t="shared" si="1"/>
        <v>#DIV/0!</v>
      </c>
      <c r="J21" s="919">
        <f>J22+J23+J24+J28+J29+J30+J31</f>
        <v>0</v>
      </c>
      <c r="K21" s="394">
        <f>K22+K23+K24+K28+K29+K30+K31</f>
        <v>46585</v>
      </c>
      <c r="L21" s="394">
        <f>L22+L23+L24+L28+L29+L30+L31</f>
        <v>46585</v>
      </c>
      <c r="M21" s="301">
        <f>M22+M23+M24+M28+M29+M30+M31</f>
        <v>-1959</v>
      </c>
      <c r="N21" s="301">
        <f>N22+N23+N24+N28+N29+N30+N31</f>
        <v>-1959</v>
      </c>
      <c r="O21" s="943">
        <f t="shared" si="3"/>
        <v>1</v>
      </c>
      <c r="P21" s="394">
        <f>P22+P23+P24+P28+P29+P30+P31</f>
        <v>0</v>
      </c>
      <c r="Q21" s="394">
        <f>Q22+Q23+Q24+Q28+Q29+Q30+Q31</f>
        <v>0</v>
      </c>
      <c r="R21" s="394">
        <f>R22+R23+R24+R28+R29+R30+R31</f>
        <v>0</v>
      </c>
      <c r="S21" s="301">
        <f>S22+S23+S24+S28+S29+S30+S31</f>
        <v>1959</v>
      </c>
      <c r="T21" s="301">
        <f>T22+T23+T24+T28+T29+T30+T31</f>
        <v>1959</v>
      </c>
      <c r="U21" s="943">
        <f>T21/S21</f>
        <v>1</v>
      </c>
      <c r="V21" s="446">
        <f>SUM(V22:V31)</f>
        <v>870</v>
      </c>
    </row>
    <row r="22" spans="1:22" ht="21.75" customHeight="1">
      <c r="A22" s="111"/>
      <c r="B22" s="112" t="s">
        <v>42</v>
      </c>
      <c r="C22" s="1191" t="s">
        <v>344</v>
      </c>
      <c r="D22" s="1191"/>
      <c r="E22" s="395">
        <f>'3.sz.m Önk  bev.'!E22+'5.2 sz. m ÁMK'!D9</f>
        <v>34759</v>
      </c>
      <c r="F22" s="302">
        <f>'3.sz.m Önk  bev.'!F22+'5.2 sz. m ÁMK'!E9</f>
        <v>34759</v>
      </c>
      <c r="G22" s="302">
        <f>'3.sz.m Önk  bev.'!G22+'5.2 sz. m ÁMK'!F9+'5.1 sz. m Köz Hiv'!F9</f>
        <v>0</v>
      </c>
      <c r="H22" s="302">
        <f>'3.sz.m Önk  bev.'!H22+'5.2 sz. m ÁMK'!G9+'5.1 sz. m Köz Hiv'!G9</f>
        <v>0</v>
      </c>
      <c r="I22" s="948" t="e">
        <f t="shared" si="1"/>
        <v>#DIV/0!</v>
      </c>
      <c r="J22" s="924"/>
      <c r="K22" s="395">
        <f>'3.sz.m Önk  bev.'!K22+'5.2 sz. m ÁMK'!J9</f>
        <v>34759</v>
      </c>
      <c r="L22" s="395">
        <f>'3.sz.m Önk  bev.'!L22+'5.2 sz. m ÁMK'!K9</f>
        <v>34759</v>
      </c>
      <c r="M22" s="302">
        <f>G22-S22</f>
        <v>-1500</v>
      </c>
      <c r="N22" s="302">
        <f>H22-T22</f>
        <v>-1500</v>
      </c>
      <c r="O22" s="948">
        <f t="shared" si="3"/>
        <v>1</v>
      </c>
      <c r="P22" s="447"/>
      <c r="Q22" s="395"/>
      <c r="R22" s="395"/>
      <c r="S22" s="302">
        <v>1500</v>
      </c>
      <c r="T22" s="302">
        <v>1500</v>
      </c>
      <c r="U22" s="948">
        <f>T22/S22</f>
        <v>1</v>
      </c>
      <c r="V22" s="447">
        <v>600</v>
      </c>
    </row>
    <row r="23" spans="1:22" ht="21.75" customHeight="1">
      <c r="A23" s="110"/>
      <c r="B23" s="106" t="s">
        <v>43</v>
      </c>
      <c r="C23" s="1179" t="s">
        <v>345</v>
      </c>
      <c r="D23" s="1179"/>
      <c r="E23" s="401">
        <f>'3.sz.m Önk  bev.'!E23</f>
        <v>450</v>
      </c>
      <c r="F23" s="305">
        <f>'3.sz.m Önk  bev.'!F23</f>
        <v>450</v>
      </c>
      <c r="G23" s="305">
        <f>'3.sz.m Önk  bev.'!G23</f>
        <v>0</v>
      </c>
      <c r="H23" s="305">
        <f>'3.sz.m Önk  bev.'!H23</f>
        <v>0</v>
      </c>
      <c r="I23" s="908" t="e">
        <f t="shared" si="1"/>
        <v>#DIV/0!</v>
      </c>
      <c r="J23" s="925"/>
      <c r="K23" s="401">
        <f>'3.sz.m Önk  bev.'!K23</f>
        <v>450</v>
      </c>
      <c r="L23" s="401">
        <f>'3.sz.m Önk  bev.'!L23</f>
        <v>450</v>
      </c>
      <c r="M23" s="302">
        <f>G23-S23</f>
        <v>0</v>
      </c>
      <c r="N23" s="302">
        <f>H23-T23</f>
        <v>0</v>
      </c>
      <c r="O23" s="908" t="e">
        <f t="shared" si="3"/>
        <v>#DIV/0!</v>
      </c>
      <c r="P23" s="305"/>
      <c r="Q23" s="401"/>
      <c r="R23" s="401"/>
      <c r="S23" s="305"/>
      <c r="T23" s="305"/>
      <c r="U23" s="908"/>
      <c r="V23" s="305"/>
    </row>
    <row r="24" spans="1:22" ht="21.75" customHeight="1">
      <c r="A24" s="110"/>
      <c r="B24" s="106" t="s">
        <v>44</v>
      </c>
      <c r="C24" s="1179" t="s">
        <v>346</v>
      </c>
      <c r="D24" s="1179"/>
      <c r="E24" s="401">
        <f>SUM(E25:E27)</f>
        <v>9476</v>
      </c>
      <c r="F24" s="305">
        <f>SUM(F25:F27)</f>
        <v>9476</v>
      </c>
      <c r="G24" s="305">
        <f>SUM(G25:G27)</f>
        <v>0</v>
      </c>
      <c r="H24" s="305">
        <f>SUM(H25:H27)</f>
        <v>0</v>
      </c>
      <c r="I24" s="908" t="e">
        <f t="shared" si="1"/>
        <v>#DIV/0!</v>
      </c>
      <c r="J24" s="925"/>
      <c r="K24" s="401">
        <f>SUM(K25:K27)</f>
        <v>9476</v>
      </c>
      <c r="L24" s="401">
        <f>SUM(L25:L27)</f>
        <v>9476</v>
      </c>
      <c r="M24" s="305">
        <f aca="true" t="shared" si="4" ref="M24:N31">G24-S24</f>
        <v>0</v>
      </c>
      <c r="N24" s="305">
        <f t="shared" si="4"/>
        <v>0</v>
      </c>
      <c r="O24" s="908" t="e">
        <f t="shared" si="3"/>
        <v>#DIV/0!</v>
      </c>
      <c r="P24" s="305"/>
      <c r="Q24" s="401"/>
      <c r="R24" s="401"/>
      <c r="S24" s="305"/>
      <c r="T24" s="305"/>
      <c r="U24" s="908"/>
      <c r="V24" s="305"/>
    </row>
    <row r="25" spans="1:22" ht="31.5" customHeight="1">
      <c r="A25" s="110"/>
      <c r="B25" s="106"/>
      <c r="C25" s="106" t="s">
        <v>102</v>
      </c>
      <c r="D25" s="357" t="s">
        <v>347</v>
      </c>
      <c r="E25" s="401">
        <f>'3.sz.m Önk  bev.'!E25</f>
        <v>9476</v>
      </c>
      <c r="F25" s="305">
        <f>'3.sz.m Önk  bev.'!F25</f>
        <v>9476</v>
      </c>
      <c r="G25" s="305">
        <f>'3.sz.m Önk  bev.'!G25</f>
        <v>0</v>
      </c>
      <c r="H25" s="305">
        <f>'3.sz.m Önk  bev.'!H25</f>
        <v>0</v>
      </c>
      <c r="I25" s="908" t="e">
        <f t="shared" si="1"/>
        <v>#DIV/0!</v>
      </c>
      <c r="J25" s="925"/>
      <c r="K25" s="401">
        <f>'3.sz.m Önk  bev.'!K25</f>
        <v>9476</v>
      </c>
      <c r="L25" s="401">
        <f>'3.sz.m Önk  bev.'!L25</f>
        <v>9476</v>
      </c>
      <c r="M25" s="305">
        <f t="shared" si="4"/>
        <v>0</v>
      </c>
      <c r="N25" s="305">
        <f t="shared" si="4"/>
        <v>0</v>
      </c>
      <c r="O25" s="908" t="e">
        <f t="shared" si="3"/>
        <v>#DIV/0!</v>
      </c>
      <c r="P25" s="305"/>
      <c r="Q25" s="401"/>
      <c r="R25" s="401"/>
      <c r="S25" s="305"/>
      <c r="T25" s="305"/>
      <c r="U25" s="908"/>
      <c r="V25" s="305"/>
    </row>
    <row r="26" spans="1:22" ht="41.25" customHeight="1">
      <c r="A26" s="110"/>
      <c r="B26" s="106"/>
      <c r="C26" s="106" t="s">
        <v>103</v>
      </c>
      <c r="D26" s="357" t="s">
        <v>348</v>
      </c>
      <c r="E26" s="401">
        <f>'3.sz.m Önk  bev.'!E26</f>
        <v>0</v>
      </c>
      <c r="F26" s="305">
        <f>'3.sz.m Önk  bev.'!F26</f>
        <v>0</v>
      </c>
      <c r="G26" s="305">
        <f>'3.sz.m Önk  bev.'!G26</f>
        <v>0</v>
      </c>
      <c r="H26" s="305">
        <f>'3.sz.m Önk  bev.'!H26</f>
        <v>0</v>
      </c>
      <c r="I26" s="908"/>
      <c r="J26" s="925"/>
      <c r="K26" s="401">
        <f>'3.sz.m Önk  bev.'!K26</f>
        <v>0</v>
      </c>
      <c r="L26" s="401">
        <f>'3.sz.m Önk  bev.'!L26</f>
        <v>0</v>
      </c>
      <c r="M26" s="305">
        <f t="shared" si="4"/>
        <v>0</v>
      </c>
      <c r="N26" s="305">
        <f t="shared" si="4"/>
        <v>0</v>
      </c>
      <c r="O26" s="908"/>
      <c r="P26" s="305"/>
      <c r="Q26" s="401"/>
      <c r="R26" s="401"/>
      <c r="S26" s="305"/>
      <c r="T26" s="305"/>
      <c r="U26" s="908"/>
      <c r="V26" s="305"/>
    </row>
    <row r="27" spans="1:22" ht="21.75" customHeight="1">
      <c r="A27" s="110"/>
      <c r="B27" s="106"/>
      <c r="C27" s="106" t="s">
        <v>104</v>
      </c>
      <c r="D27" s="357" t="s">
        <v>349</v>
      </c>
      <c r="E27" s="401">
        <f>'3.sz.m Önk  bev.'!E27</f>
        <v>0</v>
      </c>
      <c r="F27" s="305">
        <f>'3.sz.m Önk  bev.'!F27</f>
        <v>0</v>
      </c>
      <c r="G27" s="305">
        <f>'3.sz.m Önk  bev.'!G27</f>
        <v>0</v>
      </c>
      <c r="H27" s="305">
        <f>'3.sz.m Önk  bev.'!H27</f>
        <v>0</v>
      </c>
      <c r="I27" s="908"/>
      <c r="J27" s="925"/>
      <c r="K27" s="401">
        <f>'3.sz.m Önk  bev.'!K27</f>
        <v>0</v>
      </c>
      <c r="L27" s="401">
        <f>'3.sz.m Önk  bev.'!L27</f>
        <v>0</v>
      </c>
      <c r="M27" s="305">
        <f t="shared" si="4"/>
        <v>0</v>
      </c>
      <c r="N27" s="305">
        <f t="shared" si="4"/>
        <v>0</v>
      </c>
      <c r="O27" s="908"/>
      <c r="P27" s="305"/>
      <c r="Q27" s="401"/>
      <c r="R27" s="401"/>
      <c r="S27" s="305"/>
      <c r="T27" s="305"/>
      <c r="U27" s="908"/>
      <c r="V27" s="305"/>
    </row>
    <row r="28" spans="1:22" ht="21.75" customHeight="1">
      <c r="A28" s="110"/>
      <c r="B28" s="106" t="s">
        <v>312</v>
      </c>
      <c r="C28" s="1179" t="s">
        <v>350</v>
      </c>
      <c r="D28" s="1179"/>
      <c r="E28" s="401">
        <f>'3.sz.m Önk  bev.'!E28</f>
        <v>50</v>
      </c>
      <c r="F28" s="305">
        <f>'3.sz.m Önk  bev.'!F28</f>
        <v>50</v>
      </c>
      <c r="G28" s="305">
        <f>'3.sz.m Önk  bev.'!G28</f>
        <v>0</v>
      </c>
      <c r="H28" s="305">
        <f>'3.sz.m Önk  bev.'!H28</f>
        <v>0</v>
      </c>
      <c r="I28" s="908" t="e">
        <f t="shared" si="1"/>
        <v>#DIV/0!</v>
      </c>
      <c r="J28" s="925"/>
      <c r="K28" s="401">
        <f>'3.sz.m Önk  bev.'!K28</f>
        <v>50</v>
      </c>
      <c r="L28" s="401">
        <f>'3.sz.m Önk  bev.'!L28</f>
        <v>50</v>
      </c>
      <c r="M28" s="305">
        <f t="shared" si="4"/>
        <v>-459</v>
      </c>
      <c r="N28" s="305">
        <f t="shared" si="4"/>
        <v>-459</v>
      </c>
      <c r="O28" s="908">
        <f t="shared" si="3"/>
        <v>1</v>
      </c>
      <c r="P28" s="305"/>
      <c r="Q28" s="401"/>
      <c r="R28" s="401"/>
      <c r="S28" s="305">
        <v>459</v>
      </c>
      <c r="T28" s="305">
        <v>459</v>
      </c>
      <c r="U28" s="908"/>
      <c r="V28" s="305">
        <v>270</v>
      </c>
    </row>
    <row r="29" spans="1:22" ht="21.75" customHeight="1">
      <c r="A29" s="114"/>
      <c r="B29" s="115" t="s">
        <v>351</v>
      </c>
      <c r="C29" s="1179" t="s">
        <v>352</v>
      </c>
      <c r="D29" s="1180"/>
      <c r="E29" s="401">
        <f>'3.sz.m Önk  bev.'!E29</f>
        <v>0</v>
      </c>
      <c r="F29" s="305">
        <f>'3.sz.m Önk  bev.'!F29</f>
        <v>0</v>
      </c>
      <c r="G29" s="305">
        <f>'3.sz.m Önk  bev.'!G29</f>
        <v>0</v>
      </c>
      <c r="H29" s="305">
        <f>'3.sz.m Önk  bev.'!H29</f>
        <v>0</v>
      </c>
      <c r="I29" s="908"/>
      <c r="J29" s="925"/>
      <c r="K29" s="401">
        <f>'3.sz.m Önk  bev.'!K29</f>
        <v>0</v>
      </c>
      <c r="L29" s="401">
        <f>'3.sz.m Önk  bev.'!L29</f>
        <v>0</v>
      </c>
      <c r="M29" s="305">
        <f t="shared" si="4"/>
        <v>0</v>
      </c>
      <c r="N29" s="305">
        <f t="shared" si="4"/>
        <v>0</v>
      </c>
      <c r="O29" s="908"/>
      <c r="P29" s="305"/>
      <c r="Q29" s="401"/>
      <c r="R29" s="401"/>
      <c r="S29" s="305"/>
      <c r="T29" s="305"/>
      <c r="U29" s="908"/>
      <c r="V29" s="305"/>
    </row>
    <row r="30" spans="1:22" ht="21.75" customHeight="1">
      <c r="A30" s="114"/>
      <c r="B30" s="115" t="s">
        <v>353</v>
      </c>
      <c r="C30" s="1179" t="s">
        <v>354</v>
      </c>
      <c r="D30" s="1180"/>
      <c r="E30" s="401">
        <f>'3.sz.m Önk  bev.'!E30</f>
        <v>1850</v>
      </c>
      <c r="F30" s="305">
        <f>'3.sz.m Önk  bev.'!F30</f>
        <v>1850</v>
      </c>
      <c r="G30" s="305">
        <f>'3.sz.m Önk  bev.'!G30</f>
        <v>0</v>
      </c>
      <c r="H30" s="305">
        <f>'3.sz.m Önk  bev.'!H30</f>
        <v>0</v>
      </c>
      <c r="I30" s="908" t="e">
        <f t="shared" si="1"/>
        <v>#DIV/0!</v>
      </c>
      <c r="J30" s="925"/>
      <c r="K30" s="401">
        <f>'3.sz.m Önk  bev.'!K30</f>
        <v>1850</v>
      </c>
      <c r="L30" s="401">
        <f>'3.sz.m Önk  bev.'!L30</f>
        <v>1850</v>
      </c>
      <c r="M30" s="305">
        <f t="shared" si="4"/>
        <v>0</v>
      </c>
      <c r="N30" s="305">
        <f t="shared" si="4"/>
        <v>0</v>
      </c>
      <c r="O30" s="908" t="e">
        <f t="shared" si="3"/>
        <v>#DIV/0!</v>
      </c>
      <c r="P30" s="305"/>
      <c r="Q30" s="401"/>
      <c r="R30" s="401"/>
      <c r="S30" s="305"/>
      <c r="T30" s="305"/>
      <c r="U30" s="908"/>
      <c r="V30" s="305"/>
    </row>
    <row r="31" spans="1:22" ht="21.75" customHeight="1" thickBot="1">
      <c r="A31" s="114"/>
      <c r="B31" s="115" t="s">
        <v>75</v>
      </c>
      <c r="C31" s="1189" t="s">
        <v>76</v>
      </c>
      <c r="D31" s="1189"/>
      <c r="E31" s="401">
        <f>'3.sz.m Önk  bev.'!E31</f>
        <v>0</v>
      </c>
      <c r="F31" s="305">
        <f>'3.sz.m Önk  bev.'!F31</f>
        <v>0</v>
      </c>
      <c r="G31" s="305">
        <f>'3.sz.m Önk  bev.'!G31</f>
        <v>0</v>
      </c>
      <c r="H31" s="305">
        <f>'3.sz.m Önk  bev.'!H31</f>
        <v>0</v>
      </c>
      <c r="I31" s="908" t="e">
        <f t="shared" si="1"/>
        <v>#DIV/0!</v>
      </c>
      <c r="J31" s="925"/>
      <c r="K31" s="401">
        <f>'3.sz.m Önk  bev.'!K31</f>
        <v>0</v>
      </c>
      <c r="L31" s="401">
        <f>'3.sz.m Önk  bev.'!L31</f>
        <v>0</v>
      </c>
      <c r="M31" s="305">
        <f t="shared" si="4"/>
        <v>0</v>
      </c>
      <c r="N31" s="305">
        <f t="shared" si="4"/>
        <v>0</v>
      </c>
      <c r="O31" s="908" t="e">
        <f t="shared" si="3"/>
        <v>#DIV/0!</v>
      </c>
      <c r="P31" s="305"/>
      <c r="Q31" s="401"/>
      <c r="R31" s="401"/>
      <c r="S31" s="305"/>
      <c r="T31" s="305"/>
      <c r="U31" s="908"/>
      <c r="V31" s="305"/>
    </row>
    <row r="32" spans="1:22" ht="42.75" customHeight="1" thickBot="1">
      <c r="A32" s="117" t="s">
        <v>10</v>
      </c>
      <c r="B32" s="1184" t="s">
        <v>355</v>
      </c>
      <c r="C32" s="1184"/>
      <c r="D32" s="1184"/>
      <c r="E32" s="389">
        <f>SUM(E33:E37)</f>
        <v>271409</v>
      </c>
      <c r="F32" s="120">
        <f>SUM(F33:F37)</f>
        <v>279559</v>
      </c>
      <c r="G32" s="120">
        <f>SUM(G33:G37)</f>
        <v>0</v>
      </c>
      <c r="H32" s="120">
        <f>SUM(H33:H37)</f>
        <v>0</v>
      </c>
      <c r="I32" s="949" t="e">
        <f t="shared" si="1"/>
        <v>#DIV/0!</v>
      </c>
      <c r="J32" s="926">
        <f>SUM(J33:J37)</f>
        <v>0</v>
      </c>
      <c r="K32" s="389">
        <f>SUM(K33:K37)</f>
        <v>271409</v>
      </c>
      <c r="L32" s="389">
        <f>SUM(L33:L37)</f>
        <v>279559</v>
      </c>
      <c r="M32" s="120">
        <f>SUM(M33:M37)</f>
        <v>2721</v>
      </c>
      <c r="N32" s="120">
        <f>SUM(N33:N37)</f>
        <v>2721</v>
      </c>
      <c r="O32" s="949">
        <f t="shared" si="3"/>
        <v>1</v>
      </c>
      <c r="P32" s="120"/>
      <c r="Q32" s="389"/>
      <c r="R32" s="389"/>
      <c r="S32" s="120"/>
      <c r="T32" s="120"/>
      <c r="U32" s="949"/>
      <c r="V32" s="120"/>
    </row>
    <row r="33" spans="1:22" ht="21.75" customHeight="1" thickBot="1">
      <c r="A33" s="111"/>
      <c r="B33" s="115" t="s">
        <v>45</v>
      </c>
      <c r="C33" s="1200" t="s">
        <v>356</v>
      </c>
      <c r="D33" s="1201"/>
      <c r="E33" s="401">
        <f>'3.sz.m Önk  bev.'!E33</f>
        <v>239110</v>
      </c>
      <c r="F33" s="305">
        <f>'3.sz.m Önk  bev.'!F33</f>
        <v>241220</v>
      </c>
      <c r="G33" s="305">
        <f>'3.sz.m Önk  bev.'!G33</f>
        <v>0</v>
      </c>
      <c r="H33" s="305">
        <f>'3.sz.m Önk  bev.'!H33</f>
        <v>0</v>
      </c>
      <c r="I33" s="950" t="e">
        <f t="shared" si="1"/>
        <v>#DIV/0!</v>
      </c>
      <c r="J33" s="927"/>
      <c r="K33" s="401">
        <f>'3.sz.m Önk  bev.'!K33</f>
        <v>239110</v>
      </c>
      <c r="L33" s="401">
        <f>'3.sz.m Önk  bev.'!L33</f>
        <v>241220</v>
      </c>
      <c r="M33" s="305">
        <f aca="true" t="shared" si="5" ref="M33:N40">G33-S33</f>
        <v>0</v>
      </c>
      <c r="N33" s="305">
        <f t="shared" si="5"/>
        <v>0</v>
      </c>
      <c r="O33" s="950" t="e">
        <f t="shared" si="3"/>
        <v>#DIV/0!</v>
      </c>
      <c r="P33" s="700"/>
      <c r="Q33" s="401"/>
      <c r="R33" s="401"/>
      <c r="S33" s="305"/>
      <c r="T33" s="305"/>
      <c r="U33" s="950"/>
      <c r="V33" s="120"/>
    </row>
    <row r="34" spans="1:22" ht="21.75" customHeight="1" thickBot="1">
      <c r="A34" s="110"/>
      <c r="B34" s="115" t="s">
        <v>46</v>
      </c>
      <c r="C34" s="1179" t="s">
        <v>357</v>
      </c>
      <c r="D34" s="1180"/>
      <c r="E34" s="401">
        <f>'3.sz.m Önk  bev.'!E34</f>
        <v>0</v>
      </c>
      <c r="F34" s="305">
        <f>'3.sz.m Önk  bev.'!F34</f>
        <v>1560</v>
      </c>
      <c r="G34" s="305">
        <f>'3.sz.m Önk  bev.'!G34</f>
        <v>0</v>
      </c>
      <c r="H34" s="305">
        <f>'3.sz.m Önk  bev.'!H34</f>
        <v>0</v>
      </c>
      <c r="I34" s="951" t="e">
        <f t="shared" si="1"/>
        <v>#DIV/0!</v>
      </c>
      <c r="J34" s="928"/>
      <c r="K34" s="401">
        <f>'3.sz.m Önk  bev.'!K34</f>
        <v>0</v>
      </c>
      <c r="L34" s="401">
        <f>'3.sz.m Önk  bev.'!L34</f>
        <v>1560</v>
      </c>
      <c r="M34" s="305">
        <f t="shared" si="5"/>
        <v>0</v>
      </c>
      <c r="N34" s="305">
        <f t="shared" si="5"/>
        <v>0</v>
      </c>
      <c r="O34" s="951" t="e">
        <f t="shared" si="3"/>
        <v>#DIV/0!</v>
      </c>
      <c r="P34" s="701"/>
      <c r="Q34" s="401"/>
      <c r="R34" s="401"/>
      <c r="S34" s="305"/>
      <c r="T34" s="305"/>
      <c r="U34" s="951"/>
      <c r="V34" s="120"/>
    </row>
    <row r="35" spans="1:22" ht="21.75" customHeight="1" thickBot="1">
      <c r="A35" s="110"/>
      <c r="B35" s="115" t="s">
        <v>73</v>
      </c>
      <c r="C35" s="1179" t="s">
        <v>401</v>
      </c>
      <c r="D35" s="1180"/>
      <c r="E35" s="401">
        <f>'3.sz.m Önk  bev.'!E35</f>
        <v>0</v>
      </c>
      <c r="F35" s="305">
        <f>'3.sz.m Önk  bev.'!F35</f>
        <v>0</v>
      </c>
      <c r="G35" s="305">
        <f>'3.sz.m Önk  bev.'!G35</f>
        <v>0</v>
      </c>
      <c r="H35" s="305">
        <f>'3.sz.m Önk  bev.'!H35</f>
        <v>0</v>
      </c>
      <c r="I35" s="951" t="e">
        <f t="shared" si="1"/>
        <v>#DIV/0!</v>
      </c>
      <c r="J35" s="928"/>
      <c r="K35" s="401">
        <f>'3.sz.m Önk  bev.'!K35</f>
        <v>0</v>
      </c>
      <c r="L35" s="401">
        <f>'3.sz.m Önk  bev.'!L35</f>
        <v>0</v>
      </c>
      <c r="M35" s="305">
        <f t="shared" si="5"/>
        <v>0</v>
      </c>
      <c r="N35" s="305">
        <f t="shared" si="5"/>
        <v>0</v>
      </c>
      <c r="O35" s="951" t="e">
        <f t="shared" si="3"/>
        <v>#DIV/0!</v>
      </c>
      <c r="P35" s="701"/>
      <c r="Q35" s="401"/>
      <c r="R35" s="401"/>
      <c r="S35" s="305"/>
      <c r="T35" s="305"/>
      <c r="U35" s="951"/>
      <c r="V35" s="120"/>
    </row>
    <row r="36" spans="1:22" ht="21.75" customHeight="1" thickBot="1">
      <c r="A36" s="110"/>
      <c r="B36" s="115" t="s">
        <v>74</v>
      </c>
      <c r="C36" s="1179" t="s">
        <v>416</v>
      </c>
      <c r="D36" s="1180"/>
      <c r="E36" s="401"/>
      <c r="F36" s="305"/>
      <c r="G36" s="305">
        <f>'3.sz.m Önk  bev.'!G36</f>
        <v>0</v>
      </c>
      <c r="H36" s="305">
        <f>'3.sz.m Önk  bev.'!H36</f>
        <v>0</v>
      </c>
      <c r="I36" s="951" t="e">
        <f t="shared" si="1"/>
        <v>#DIV/0!</v>
      </c>
      <c r="J36" s="928"/>
      <c r="K36" s="401"/>
      <c r="L36" s="401"/>
      <c r="M36" s="305">
        <v>2721</v>
      </c>
      <c r="N36" s="305">
        <v>2721</v>
      </c>
      <c r="O36" s="951">
        <f t="shared" si="3"/>
        <v>1</v>
      </c>
      <c r="P36" s="701"/>
      <c r="Q36" s="401"/>
      <c r="R36" s="401"/>
      <c r="S36" s="305"/>
      <c r="T36" s="305"/>
      <c r="U36" s="951"/>
      <c r="V36" s="120"/>
    </row>
    <row r="37" spans="1:22" ht="45.75" customHeight="1" thickBot="1">
      <c r="A37" s="110"/>
      <c r="B37" s="115" t="s">
        <v>412</v>
      </c>
      <c r="C37" s="1179" t="s">
        <v>358</v>
      </c>
      <c r="D37" s="1180"/>
      <c r="E37" s="401">
        <f>SUM(E38:E40)</f>
        <v>32299</v>
      </c>
      <c r="F37" s="305">
        <f>SUM(F38:F40)</f>
        <v>36779</v>
      </c>
      <c r="G37" s="305">
        <f>SUM(G38:G40)</f>
        <v>0</v>
      </c>
      <c r="H37" s="305">
        <f>SUM(H38:H40)</f>
        <v>0</v>
      </c>
      <c r="I37" s="951" t="e">
        <f t="shared" si="1"/>
        <v>#DIV/0!</v>
      </c>
      <c r="J37" s="928"/>
      <c r="K37" s="401">
        <f>SUM(K38:K40)</f>
        <v>32299</v>
      </c>
      <c r="L37" s="401">
        <f>SUM(L38:L40)</f>
        <v>36779</v>
      </c>
      <c r="M37" s="305">
        <f t="shared" si="5"/>
        <v>0</v>
      </c>
      <c r="N37" s="305">
        <f t="shared" si="5"/>
        <v>0</v>
      </c>
      <c r="O37" s="951" t="e">
        <f t="shared" si="3"/>
        <v>#DIV/0!</v>
      </c>
      <c r="P37" s="701"/>
      <c r="Q37" s="401"/>
      <c r="R37" s="401"/>
      <c r="S37" s="305"/>
      <c r="T37" s="305"/>
      <c r="U37" s="951"/>
      <c r="V37" s="120"/>
    </row>
    <row r="38" spans="1:22" ht="21.75" customHeight="1" thickBot="1">
      <c r="A38" s="110"/>
      <c r="B38" s="115"/>
      <c r="C38" s="112" t="s">
        <v>413</v>
      </c>
      <c r="D38" s="699" t="s">
        <v>36</v>
      </c>
      <c r="E38" s="401">
        <f>'3.sz.m Önk  bev.'!E38</f>
        <v>7919</v>
      </c>
      <c r="F38" s="305">
        <f>'3.sz.m Önk  bev.'!F38</f>
        <v>7919</v>
      </c>
      <c r="G38" s="305">
        <f>'3.sz.m Önk  bev.'!G38</f>
        <v>0</v>
      </c>
      <c r="H38" s="305">
        <f>'3.sz.m Önk  bev.'!H38</f>
        <v>0</v>
      </c>
      <c r="I38" s="951" t="e">
        <f t="shared" si="1"/>
        <v>#DIV/0!</v>
      </c>
      <c r="J38" s="928"/>
      <c r="K38" s="401">
        <f>'3.sz.m Önk  bev.'!K38</f>
        <v>7919</v>
      </c>
      <c r="L38" s="401">
        <f>'3.sz.m Önk  bev.'!L38</f>
        <v>7919</v>
      </c>
      <c r="M38" s="305">
        <f t="shared" si="5"/>
        <v>0</v>
      </c>
      <c r="N38" s="305">
        <f t="shared" si="5"/>
        <v>0</v>
      </c>
      <c r="O38" s="951" t="e">
        <f t="shared" si="3"/>
        <v>#DIV/0!</v>
      </c>
      <c r="P38" s="701"/>
      <c r="Q38" s="401"/>
      <c r="R38" s="401"/>
      <c r="S38" s="305"/>
      <c r="T38" s="305"/>
      <c r="U38" s="951"/>
      <c r="V38" s="120"/>
    </row>
    <row r="39" spans="1:22" ht="21.75" customHeight="1" thickBot="1">
      <c r="A39" s="110"/>
      <c r="B39" s="115"/>
      <c r="C39" s="106" t="s">
        <v>414</v>
      </c>
      <c r="D39" s="357" t="s">
        <v>35</v>
      </c>
      <c r="E39" s="401">
        <f>'3.sz.m Önk  bev.'!E39+'5.2 sz. m ÁMK'!D12</f>
        <v>0</v>
      </c>
      <c r="F39" s="305">
        <f>'3.sz.m Önk  bev.'!F39+'5.2 sz. m ÁMK'!E12</f>
        <v>0</v>
      </c>
      <c r="G39" s="305">
        <f>'3.sz.m Önk  bev.'!G39+'5.2 sz. m ÁMK'!F12</f>
        <v>0</v>
      </c>
      <c r="H39" s="305">
        <f>'3.sz.m Önk  bev.'!H39+'5.2 sz. m ÁMK'!G12</f>
        <v>0</v>
      </c>
      <c r="I39" s="951" t="e">
        <f t="shared" si="1"/>
        <v>#DIV/0!</v>
      </c>
      <c r="J39" s="928"/>
      <c r="K39" s="401">
        <f>'3.sz.m Önk  bev.'!K39+'5.2 sz. m ÁMK'!J12</f>
        <v>0</v>
      </c>
      <c r="L39" s="401">
        <f>'3.sz.m Önk  bev.'!L39+'5.2 sz. m ÁMK'!K12</f>
        <v>0</v>
      </c>
      <c r="M39" s="305">
        <f t="shared" si="5"/>
        <v>0</v>
      </c>
      <c r="N39" s="305">
        <f t="shared" si="5"/>
        <v>0</v>
      </c>
      <c r="O39" s="951" t="e">
        <f t="shared" si="3"/>
        <v>#DIV/0!</v>
      </c>
      <c r="P39" s="701"/>
      <c r="Q39" s="401"/>
      <c r="R39" s="401"/>
      <c r="S39" s="305"/>
      <c r="T39" s="305"/>
      <c r="U39" s="951"/>
      <c r="V39" s="120"/>
    </row>
    <row r="40" spans="1:22" ht="21.75" customHeight="1" thickBot="1">
      <c r="A40" s="110"/>
      <c r="B40" s="115"/>
      <c r="C40" s="106" t="s">
        <v>415</v>
      </c>
      <c r="D40" s="357" t="s">
        <v>37</v>
      </c>
      <c r="E40" s="401">
        <f>'3.sz.m Önk  bev.'!E40</f>
        <v>24380</v>
      </c>
      <c r="F40" s="305">
        <f>'3.sz.m Önk  bev.'!F40</f>
        <v>28860</v>
      </c>
      <c r="G40" s="305">
        <f>'3.sz.m Önk  bev.'!G40+'5.1 sz. m Köz Hiv'!F12</f>
        <v>0</v>
      </c>
      <c r="H40" s="305">
        <f>'3.sz.m Önk  bev.'!H40+'5.1 sz. m Köz Hiv'!G12+'5.2 sz. m ÁMK'!G11-'5.2 sz. m ÁMK'!G12</f>
        <v>0</v>
      </c>
      <c r="I40" s="952" t="e">
        <f t="shared" si="1"/>
        <v>#DIV/0!</v>
      </c>
      <c r="J40" s="929"/>
      <c r="K40" s="401">
        <f>'3.sz.m Önk  bev.'!K40</f>
        <v>24380</v>
      </c>
      <c r="L40" s="401">
        <f>'3.sz.m Önk  bev.'!L40</f>
        <v>28860</v>
      </c>
      <c r="M40" s="305">
        <f t="shared" si="5"/>
        <v>0</v>
      </c>
      <c r="N40" s="305">
        <f t="shared" si="5"/>
        <v>0</v>
      </c>
      <c r="O40" s="952" t="e">
        <f t="shared" si="3"/>
        <v>#DIV/0!</v>
      </c>
      <c r="P40" s="702"/>
      <c r="Q40" s="401"/>
      <c r="R40" s="401"/>
      <c r="S40" s="305"/>
      <c r="T40" s="305"/>
      <c r="U40" s="952"/>
      <c r="V40" s="120"/>
    </row>
    <row r="41" spans="1:22" ht="33" customHeight="1" thickBot="1">
      <c r="A41" s="117" t="s">
        <v>11</v>
      </c>
      <c r="B41" s="1196" t="s">
        <v>359</v>
      </c>
      <c r="C41" s="1196"/>
      <c r="D41" s="1196"/>
      <c r="E41" s="389">
        <f>SUM(E42:E43)</f>
        <v>35508</v>
      </c>
      <c r="F41" s="120">
        <f>SUM(F42:F43)+F47</f>
        <v>35508</v>
      </c>
      <c r="G41" s="120">
        <f>SUM(G42:G43)+G47</f>
        <v>0</v>
      </c>
      <c r="H41" s="120">
        <f>SUM(H42:H43)+H47</f>
        <v>0</v>
      </c>
      <c r="I41" s="949" t="e">
        <f t="shared" si="1"/>
        <v>#DIV/0!</v>
      </c>
      <c r="J41" s="926">
        <f>SUM(J42:J43)</f>
        <v>0</v>
      </c>
      <c r="K41" s="389">
        <f>SUM(K42:K43)</f>
        <v>35508</v>
      </c>
      <c r="L41" s="389">
        <f>SUM(L42:L43)</f>
        <v>35508</v>
      </c>
      <c r="M41" s="120">
        <f>SUM(M42:M43)+M47</f>
        <v>23797</v>
      </c>
      <c r="N41" s="120">
        <f>SUM(N42:N43)+N47</f>
        <v>-38361</v>
      </c>
      <c r="O41" s="949">
        <f t="shared" si="3"/>
        <v>-1.612009917216456</v>
      </c>
      <c r="P41" s="389">
        <f>SUM(P42:P43)</f>
        <v>0</v>
      </c>
      <c r="Q41" s="389">
        <f>SUM(Q42:Q43)</f>
        <v>0</v>
      </c>
      <c r="R41" s="389">
        <f>SUM(R42:R43)</f>
        <v>0</v>
      </c>
      <c r="S41" s="120">
        <f>SUM(S42:S43)</f>
        <v>38361</v>
      </c>
      <c r="T41" s="120">
        <f>SUM(T42:T43)</f>
        <v>38361</v>
      </c>
      <c r="U41" s="949">
        <f>T41/S41</f>
        <v>1</v>
      </c>
      <c r="V41" s="120"/>
    </row>
    <row r="42" spans="1:22" ht="21.75" customHeight="1">
      <c r="A42" s="111"/>
      <c r="B42" s="118" t="s">
        <v>360</v>
      </c>
      <c r="C42" s="1191" t="s">
        <v>362</v>
      </c>
      <c r="D42" s="1191"/>
      <c r="E42" s="401">
        <f>'3.sz.m Önk  bev.'!E42</f>
        <v>0</v>
      </c>
      <c r="F42" s="305">
        <f>'3.sz.m Önk  bev.'!F42</f>
        <v>0</v>
      </c>
      <c r="G42" s="305">
        <f>'3.sz.m Önk  bev.'!G42</f>
        <v>0</v>
      </c>
      <c r="H42" s="305">
        <f>'3.sz.m Önk  bev.'!H42</f>
        <v>0</v>
      </c>
      <c r="I42" s="953"/>
      <c r="J42" s="930"/>
      <c r="K42" s="401">
        <f>'3.sz.m Önk  bev.'!K42</f>
        <v>0</v>
      </c>
      <c r="L42" s="401">
        <f>'3.sz.m Önk  bev.'!L42</f>
        <v>0</v>
      </c>
      <c r="M42" s="305"/>
      <c r="N42" s="305"/>
      <c r="O42" s="953"/>
      <c r="P42" s="399"/>
      <c r="Q42" s="401"/>
      <c r="R42" s="401"/>
      <c r="S42" s="305"/>
      <c r="T42" s="305"/>
      <c r="U42" s="953"/>
      <c r="V42" s="399"/>
    </row>
    <row r="43" spans="1:22" ht="21.75" customHeight="1">
      <c r="A43" s="110"/>
      <c r="B43" s="107" t="s">
        <v>361</v>
      </c>
      <c r="C43" s="1179" t="s">
        <v>363</v>
      </c>
      <c r="D43" s="1179"/>
      <c r="E43" s="401">
        <f>SUM(E44:E46)</f>
        <v>35508</v>
      </c>
      <c r="F43" s="305">
        <f>SUM(F44:F46)</f>
        <v>35508</v>
      </c>
      <c r="G43" s="305">
        <f>SUM(G44:G46)</f>
        <v>0</v>
      </c>
      <c r="H43" s="305">
        <f>SUM(H44:H46)</f>
        <v>0</v>
      </c>
      <c r="I43" s="908" t="e">
        <f t="shared" si="1"/>
        <v>#DIV/0!</v>
      </c>
      <c r="J43" s="925">
        <f>SUM(J44:J46)</f>
        <v>0</v>
      </c>
      <c r="K43" s="401">
        <f>SUM(K44:K46)</f>
        <v>35508</v>
      </c>
      <c r="L43" s="401">
        <f>SUM(L44:L46)</f>
        <v>35508</v>
      </c>
      <c r="M43" s="305">
        <f>SUM(M44:M46)</f>
        <v>6000</v>
      </c>
      <c r="N43" s="305">
        <f>H43-T43</f>
        <v>-38361</v>
      </c>
      <c r="O43" s="908">
        <f t="shared" si="3"/>
        <v>-6.3935</v>
      </c>
      <c r="P43" s="401">
        <f>SUM(P44:P46)</f>
        <v>0</v>
      </c>
      <c r="Q43" s="401"/>
      <c r="R43" s="401"/>
      <c r="S43" s="305">
        <f>SUM(S44:S46)</f>
        <v>38361</v>
      </c>
      <c r="T43" s="305">
        <v>38361</v>
      </c>
      <c r="U43" s="908">
        <f>T43/S43</f>
        <v>1</v>
      </c>
      <c r="V43" s="305"/>
    </row>
    <row r="44" spans="1:22" ht="21.75" customHeight="1">
      <c r="A44" s="110"/>
      <c r="B44" s="118"/>
      <c r="C44" s="112" t="s">
        <v>364</v>
      </c>
      <c r="D44" s="699" t="s">
        <v>36</v>
      </c>
      <c r="E44" s="401">
        <f>'3.sz.m Önk  bev.'!E44</f>
        <v>0</v>
      </c>
      <c r="F44" s="305">
        <f>'3.sz.m Önk  bev.'!F44</f>
        <v>0</v>
      </c>
      <c r="G44" s="305">
        <f>'3.sz.m Önk  bev.'!G44</f>
        <v>0</v>
      </c>
      <c r="H44" s="305">
        <f>'3.sz.m Önk  bev.'!H44</f>
        <v>0</v>
      </c>
      <c r="I44" s="908"/>
      <c r="J44" s="925"/>
      <c r="K44" s="401">
        <f>'3.sz.m Önk  bev.'!K44</f>
        <v>0</v>
      </c>
      <c r="L44" s="401">
        <f>'3.sz.m Önk  bev.'!L44</f>
        <v>0</v>
      </c>
      <c r="M44" s="305"/>
      <c r="N44" s="305"/>
      <c r="O44" s="908"/>
      <c r="P44" s="305"/>
      <c r="Q44" s="401"/>
      <c r="R44" s="401"/>
      <c r="S44" s="305"/>
      <c r="T44" s="305"/>
      <c r="U44" s="908"/>
      <c r="V44" s="305"/>
    </row>
    <row r="45" spans="1:22" ht="21.75" customHeight="1">
      <c r="A45" s="110"/>
      <c r="B45" s="107"/>
      <c r="C45" s="106" t="s">
        <v>365</v>
      </c>
      <c r="D45" s="699" t="s">
        <v>35</v>
      </c>
      <c r="E45" s="401">
        <f>'3.sz.m Önk  bev.'!E45</f>
        <v>0</v>
      </c>
      <c r="F45" s="305">
        <f>'3.sz.m Önk  bev.'!F45</f>
        <v>0</v>
      </c>
      <c r="G45" s="305">
        <f>'3.sz.m Önk  bev.'!G45</f>
        <v>0</v>
      </c>
      <c r="H45" s="305">
        <f>'3.sz.m Önk  bev.'!H45</f>
        <v>0</v>
      </c>
      <c r="I45" s="908" t="e">
        <f t="shared" si="1"/>
        <v>#DIV/0!</v>
      </c>
      <c r="J45" s="931"/>
      <c r="K45" s="401">
        <f>'3.sz.m Önk  bev.'!K45</f>
        <v>0</v>
      </c>
      <c r="L45" s="401">
        <f>'3.sz.m Önk  bev.'!L45</f>
        <v>0</v>
      </c>
      <c r="M45" s="305"/>
      <c r="N45" s="305"/>
      <c r="O45" s="908"/>
      <c r="P45" s="633"/>
      <c r="Q45" s="401"/>
      <c r="R45" s="401"/>
      <c r="S45" s="305">
        <v>25701</v>
      </c>
      <c r="T45" s="305">
        <v>25701</v>
      </c>
      <c r="U45" s="908">
        <f>T45/S45</f>
        <v>1</v>
      </c>
      <c r="V45" s="305"/>
    </row>
    <row r="46" spans="1:22" ht="21.75" customHeight="1">
      <c r="A46" s="114"/>
      <c r="B46" s="118"/>
      <c r="C46" s="112" t="s">
        <v>366</v>
      </c>
      <c r="D46" s="699" t="s">
        <v>367</v>
      </c>
      <c r="E46" s="401">
        <f>'3.sz.m Önk  bev.'!E46</f>
        <v>35508</v>
      </c>
      <c r="F46" s="305">
        <f>'3.sz.m Önk  bev.'!F46</f>
        <v>35508</v>
      </c>
      <c r="G46" s="305">
        <f>'3.sz.m Önk  bev.'!G46</f>
        <v>0</v>
      </c>
      <c r="H46" s="305">
        <f>'3.sz.m Önk  bev.'!H46</f>
        <v>0</v>
      </c>
      <c r="I46" s="908" t="e">
        <f t="shared" si="1"/>
        <v>#DIV/0!</v>
      </c>
      <c r="J46" s="931"/>
      <c r="K46" s="401">
        <f>'3.sz.m Önk  bev.'!K46</f>
        <v>35508</v>
      </c>
      <c r="L46" s="401">
        <f>'3.sz.m Önk  bev.'!L46</f>
        <v>35508</v>
      </c>
      <c r="M46" s="305">
        <v>6000</v>
      </c>
      <c r="N46" s="305">
        <f>H46-T46</f>
        <v>-12660</v>
      </c>
      <c r="O46" s="908">
        <f t="shared" si="3"/>
        <v>-2.11</v>
      </c>
      <c r="P46" s="633"/>
      <c r="Q46" s="401"/>
      <c r="R46" s="401"/>
      <c r="S46" s="305">
        <v>12660</v>
      </c>
      <c r="T46" s="305">
        <v>12660</v>
      </c>
      <c r="U46" s="908">
        <f>T46/S46</f>
        <v>1</v>
      </c>
      <c r="V46" s="444"/>
    </row>
    <row r="47" spans="1:22" ht="21.75" customHeight="1" thickBot="1">
      <c r="A47" s="407"/>
      <c r="B47" s="107" t="s">
        <v>399</v>
      </c>
      <c r="C47" s="1179" t="s">
        <v>400</v>
      </c>
      <c r="D47" s="1180"/>
      <c r="E47" s="401"/>
      <c r="F47" s="305">
        <f>'3.sz.m Önk  bev.'!F47</f>
        <v>0</v>
      </c>
      <c r="G47" s="305">
        <f>'3.sz.m Önk  bev.'!G47</f>
        <v>0</v>
      </c>
      <c r="H47" s="305">
        <f>'3.sz.m Önk  bev.'!H47</f>
        <v>0</v>
      </c>
      <c r="I47" s="908" t="e">
        <f t="shared" si="1"/>
        <v>#DIV/0!</v>
      </c>
      <c r="J47" s="931"/>
      <c r="K47" s="401"/>
      <c r="L47" s="401"/>
      <c r="M47" s="305">
        <v>17797</v>
      </c>
      <c r="N47" s="305">
        <f>H47-T47</f>
        <v>0</v>
      </c>
      <c r="O47" s="908">
        <f t="shared" si="3"/>
        <v>0</v>
      </c>
      <c r="P47" s="633"/>
      <c r="Q47" s="401"/>
      <c r="R47" s="401"/>
      <c r="S47" s="305"/>
      <c r="T47" s="305"/>
      <c r="U47" s="908"/>
      <c r="V47" s="408"/>
    </row>
    <row r="48" spans="1:22" ht="21.75" customHeight="1" hidden="1" thickBot="1">
      <c r="A48" s="407"/>
      <c r="B48" s="118"/>
      <c r="C48" s="1204"/>
      <c r="D48" s="1205"/>
      <c r="E48" s="634"/>
      <c r="F48" s="635"/>
      <c r="G48" s="635"/>
      <c r="H48" s="635"/>
      <c r="I48" s="909" t="e">
        <f t="shared" si="1"/>
        <v>#DIV/0!</v>
      </c>
      <c r="J48" s="932"/>
      <c r="K48" s="634"/>
      <c r="L48" s="634"/>
      <c r="M48" s="635"/>
      <c r="N48" s="635"/>
      <c r="O48" s="909" t="e">
        <f t="shared" si="3"/>
        <v>#DIV/0!</v>
      </c>
      <c r="P48" s="636"/>
      <c r="Q48" s="634"/>
      <c r="R48" s="634"/>
      <c r="S48" s="635"/>
      <c r="T48" s="635"/>
      <c r="U48" s="909"/>
      <c r="V48" s="408"/>
    </row>
    <row r="49" spans="1:22" ht="21.75" customHeight="1" thickBot="1">
      <c r="A49" s="117" t="s">
        <v>12</v>
      </c>
      <c r="B49" s="1184" t="s">
        <v>80</v>
      </c>
      <c r="C49" s="1184"/>
      <c r="D49" s="1184"/>
      <c r="E49" s="389">
        <f>E50+E51</f>
        <v>60</v>
      </c>
      <c r="F49" s="120">
        <f>F50+F51</f>
        <v>60</v>
      </c>
      <c r="G49" s="120">
        <f>G50+G51</f>
        <v>0</v>
      </c>
      <c r="H49" s="120">
        <f>H50+H51</f>
        <v>0</v>
      </c>
      <c r="I49" s="949"/>
      <c r="J49" s="926">
        <f>J50+J51</f>
        <v>0</v>
      </c>
      <c r="K49" s="389">
        <f>K50+K51</f>
        <v>60</v>
      </c>
      <c r="L49" s="389">
        <f>L50+L51</f>
        <v>60</v>
      </c>
      <c r="M49" s="120">
        <f>M50+M51</f>
        <v>0</v>
      </c>
      <c r="N49" s="120">
        <f>N50+N51</f>
        <v>0</v>
      </c>
      <c r="O49" s="949"/>
      <c r="P49" s="120">
        <f>P50+P51</f>
        <v>0</v>
      </c>
      <c r="Q49" s="389">
        <f>Q50+Q51</f>
        <v>0</v>
      </c>
      <c r="R49" s="389">
        <f>R50+R51</f>
        <v>0</v>
      </c>
      <c r="S49" s="120">
        <f>S50+S51</f>
        <v>0</v>
      </c>
      <c r="T49" s="120">
        <f>T50+T51</f>
        <v>0</v>
      </c>
      <c r="U49" s="949"/>
      <c r="V49" s="120" t="e">
        <f>V50+V51</f>
        <v>#REF!</v>
      </c>
    </row>
    <row r="50" spans="1:22" s="7" customFormat="1" ht="21.75" customHeight="1">
      <c r="A50" s="119"/>
      <c r="B50" s="118" t="s">
        <v>47</v>
      </c>
      <c r="C50" s="1191" t="s">
        <v>78</v>
      </c>
      <c r="D50" s="1191"/>
      <c r="E50" s="401">
        <f>'3.sz.m Önk  bev.'!E50</f>
        <v>60</v>
      </c>
      <c r="F50" s="305">
        <f>'3.sz.m Önk  bev.'!F50</f>
        <v>60</v>
      </c>
      <c r="G50" s="305">
        <f>'3.sz.m Önk  bev.'!G50</f>
        <v>0</v>
      </c>
      <c r="H50" s="305">
        <f>'3.sz.m Önk  bev.'!H50</f>
        <v>0</v>
      </c>
      <c r="I50" s="954"/>
      <c r="J50" s="933"/>
      <c r="K50" s="401">
        <f>'3.sz.m Önk  bev.'!K50</f>
        <v>60</v>
      </c>
      <c r="L50" s="401">
        <f>'3.sz.m Önk  bev.'!L50</f>
        <v>60</v>
      </c>
      <c r="M50" s="305"/>
      <c r="N50" s="305"/>
      <c r="O50" s="954"/>
      <c r="P50" s="304"/>
      <c r="Q50" s="401"/>
      <c r="R50" s="401"/>
      <c r="S50" s="305"/>
      <c r="T50" s="305"/>
      <c r="U50" s="954"/>
      <c r="V50" s="304" t="e">
        <f>SUM(#REF!)</f>
        <v>#REF!</v>
      </c>
    </row>
    <row r="51" spans="1:22" ht="21.75" customHeight="1" thickBot="1">
      <c r="A51" s="110"/>
      <c r="B51" s="106" t="s">
        <v>48</v>
      </c>
      <c r="C51" s="1179" t="s">
        <v>79</v>
      </c>
      <c r="D51" s="1179"/>
      <c r="E51" s="401">
        <f>'3.sz.m Önk  bev.'!E51</f>
        <v>0</v>
      </c>
      <c r="F51" s="305">
        <f>'3.sz.m Önk  bev.'!F51</f>
        <v>0</v>
      </c>
      <c r="G51" s="305">
        <f>'3.sz.m Önk  bev.'!G51</f>
        <v>0</v>
      </c>
      <c r="H51" s="305">
        <f>'3.sz.m Önk  bev.'!H51</f>
        <v>0</v>
      </c>
      <c r="I51" s="955"/>
      <c r="J51" s="934"/>
      <c r="K51" s="401">
        <f>'3.sz.m Önk  bev.'!K51</f>
        <v>0</v>
      </c>
      <c r="L51" s="401">
        <f>'3.sz.m Önk  bev.'!L51</f>
        <v>0</v>
      </c>
      <c r="M51" s="305"/>
      <c r="N51" s="305"/>
      <c r="O51" s="955"/>
      <c r="P51" s="306"/>
      <c r="Q51" s="401"/>
      <c r="R51" s="401"/>
      <c r="S51" s="305"/>
      <c r="T51" s="305"/>
      <c r="U51" s="955"/>
      <c r="V51" s="306" t="e">
        <f>SUM(#REF!)</f>
        <v>#REF!</v>
      </c>
    </row>
    <row r="52" spans="1:22" ht="21.75" customHeight="1" thickBot="1">
      <c r="A52" s="117" t="s">
        <v>13</v>
      </c>
      <c r="B52" s="1184" t="s">
        <v>368</v>
      </c>
      <c r="C52" s="1184"/>
      <c r="D52" s="1184"/>
      <c r="E52" s="384">
        <f>SUM(E53:E54)</f>
        <v>2500</v>
      </c>
      <c r="F52" s="308">
        <f>SUM(F53:F54)</f>
        <v>2500</v>
      </c>
      <c r="G52" s="308">
        <f>SUM(G53:G54)</f>
        <v>0</v>
      </c>
      <c r="H52" s="308">
        <f>SUM(H53:H54)</f>
        <v>0</v>
      </c>
      <c r="I52" s="956"/>
      <c r="J52" s="935">
        <f>SUM(J53:J54)</f>
        <v>0</v>
      </c>
      <c r="K52" s="384">
        <f>SUM(K53:K54)</f>
        <v>2500</v>
      </c>
      <c r="L52" s="384">
        <f>SUM(L53:L54)</f>
        <v>2500</v>
      </c>
      <c r="M52" s="308">
        <f>SUM(M53:M54)</f>
        <v>0</v>
      </c>
      <c r="N52" s="308">
        <f>SUM(N53:N54)</f>
        <v>0</v>
      </c>
      <c r="O52" s="956"/>
      <c r="P52" s="308">
        <f>SUM(P53:P54)</f>
        <v>0</v>
      </c>
      <c r="Q52" s="384">
        <f>SUM(Q53:Q54)</f>
        <v>0</v>
      </c>
      <c r="R52" s="384">
        <f>SUM(R53:R54)</f>
        <v>0</v>
      </c>
      <c r="S52" s="308">
        <f>SUM(S53:S54)</f>
        <v>0</v>
      </c>
      <c r="T52" s="308">
        <f>SUM(T53:T54)</f>
        <v>0</v>
      </c>
      <c r="U52" s="956"/>
      <c r="V52" s="308">
        <f>SUM(V53:V54)</f>
        <v>0</v>
      </c>
    </row>
    <row r="53" spans="1:22" s="7" customFormat="1" ht="21.75" customHeight="1">
      <c r="A53" s="119"/>
      <c r="B53" s="112" t="s">
        <v>49</v>
      </c>
      <c r="C53" s="1191" t="s">
        <v>370</v>
      </c>
      <c r="D53" s="1191"/>
      <c r="E53" s="404">
        <f>'3.sz.m Önk  bev.'!E53</f>
        <v>2500</v>
      </c>
      <c r="F53" s="309">
        <f>'3.sz.m Önk  bev.'!F53</f>
        <v>2500</v>
      </c>
      <c r="G53" s="309">
        <v>0</v>
      </c>
      <c r="H53" s="309">
        <f>'3.sz.m Önk  bev.'!H53</f>
        <v>0</v>
      </c>
      <c r="I53" s="957"/>
      <c r="J53" s="936">
        <v>0</v>
      </c>
      <c r="K53" s="404">
        <f>'3.sz.m Önk  bev.'!K53</f>
        <v>2500</v>
      </c>
      <c r="L53" s="404">
        <f>'3.sz.m Önk  bev.'!L53</f>
        <v>2500</v>
      </c>
      <c r="M53" s="309">
        <v>0</v>
      </c>
      <c r="N53" s="309"/>
      <c r="O53" s="957"/>
      <c r="P53" s="309">
        <v>0</v>
      </c>
      <c r="Q53" s="404"/>
      <c r="R53" s="404"/>
      <c r="S53" s="309"/>
      <c r="T53" s="309"/>
      <c r="U53" s="957"/>
      <c r="V53" s="309"/>
    </row>
    <row r="54" spans="1:22" ht="21.75" customHeight="1" thickBot="1">
      <c r="A54" s="114"/>
      <c r="B54" s="115" t="s">
        <v>369</v>
      </c>
      <c r="C54" s="1189" t="s">
        <v>371</v>
      </c>
      <c r="D54" s="1189"/>
      <c r="E54" s="402">
        <v>0</v>
      </c>
      <c r="F54" s="403">
        <v>0</v>
      </c>
      <c r="G54" s="403">
        <v>0</v>
      </c>
      <c r="H54" s="403">
        <v>0</v>
      </c>
      <c r="I54" s="958"/>
      <c r="J54" s="937">
        <v>0</v>
      </c>
      <c r="K54" s="402">
        <v>0</v>
      </c>
      <c r="L54" s="402">
        <v>0</v>
      </c>
      <c r="M54" s="403">
        <v>0</v>
      </c>
      <c r="N54" s="403">
        <v>0</v>
      </c>
      <c r="O54" s="958"/>
      <c r="P54" s="403">
        <v>0</v>
      </c>
      <c r="Q54" s="402"/>
      <c r="R54" s="402"/>
      <c r="S54" s="403"/>
      <c r="T54" s="403"/>
      <c r="U54" s="958"/>
      <c r="V54" s="403"/>
    </row>
    <row r="55" spans="1:22" ht="21.75" customHeight="1" thickBot="1">
      <c r="A55" s="117" t="s">
        <v>14</v>
      </c>
      <c r="B55" s="1199" t="s">
        <v>82</v>
      </c>
      <c r="C55" s="1199"/>
      <c r="D55" s="1199"/>
      <c r="E55" s="384">
        <f>E7+E21+E41+E49+E52+E32</f>
        <v>478106</v>
      </c>
      <c r="F55" s="308">
        <f>F7+F21+F41+F49+F52+F32</f>
        <v>486256</v>
      </c>
      <c r="G55" s="308">
        <f>G7+G21+G41+G49+G52+G32</f>
        <v>0</v>
      </c>
      <c r="H55" s="308">
        <f>H7+H21+H41+H49+H52+H32</f>
        <v>0</v>
      </c>
      <c r="I55" s="956" t="e">
        <f t="shared" si="1"/>
        <v>#DIV/0!</v>
      </c>
      <c r="J55" s="935">
        <f>J7+J21+J41+J49+J52+J32</f>
        <v>0</v>
      </c>
      <c r="K55" s="384">
        <f>K7+K21+K41+K49+K52+K32</f>
        <v>457271</v>
      </c>
      <c r="L55" s="384">
        <f>L7+L21+L41+L49+L52+L32</f>
        <v>465421</v>
      </c>
      <c r="M55" s="308">
        <f>M7+M21+M41+M49+M52+M32</f>
        <v>24559</v>
      </c>
      <c r="N55" s="308">
        <f>N7+N21+N41+N49+N52+N32</f>
        <v>-37599</v>
      </c>
      <c r="O55" s="956">
        <f t="shared" si="3"/>
        <v>-1.5309662445539314</v>
      </c>
      <c r="P55" s="384">
        <f>P7+P21+P41+P49+P52+P32</f>
        <v>0</v>
      </c>
      <c r="Q55" s="384">
        <f>Q7+Q21+Q41+Q49+Q52+Q32</f>
        <v>20835</v>
      </c>
      <c r="R55" s="384">
        <f>R7+R21+R41+R49+R52+R32</f>
        <v>20835</v>
      </c>
      <c r="S55" s="308">
        <f>S7+S21+S41+S49+S52+S32</f>
        <v>40320</v>
      </c>
      <c r="T55" s="308">
        <f>T7+T21+T41+T49+T52+T32</f>
        <v>40320</v>
      </c>
      <c r="U55" s="956">
        <f>T55/S55</f>
        <v>1</v>
      </c>
      <c r="V55" s="308" t="e">
        <f>V7+V21+V41+V49+V52+#REF!+#REF!+V32</f>
        <v>#REF!</v>
      </c>
    </row>
    <row r="56" spans="1:22" ht="24" customHeight="1" thickBot="1">
      <c r="A56" s="113" t="s">
        <v>63</v>
      </c>
      <c r="B56" s="1184" t="s">
        <v>372</v>
      </c>
      <c r="C56" s="1184"/>
      <c r="D56" s="1184"/>
      <c r="E56" s="384">
        <f>SUM(E57:E59)</f>
        <v>116812</v>
      </c>
      <c r="F56" s="308">
        <f>SUM(F57:F59)</f>
        <v>116812</v>
      </c>
      <c r="G56" s="308">
        <f>SUM(G57:G59)</f>
        <v>0</v>
      </c>
      <c r="H56" s="308">
        <f>SUM(H57:H59)</f>
        <v>0</v>
      </c>
      <c r="I56" s="956" t="e">
        <f t="shared" si="1"/>
        <v>#DIV/0!</v>
      </c>
      <c r="J56" s="935">
        <f>SUM(J57:J59)</f>
        <v>0</v>
      </c>
      <c r="K56" s="384">
        <f>SUM(K57:K59)</f>
        <v>116812</v>
      </c>
      <c r="L56" s="384">
        <f>SUM(L57:L59)</f>
        <v>116812</v>
      </c>
      <c r="M56" s="308">
        <f>SUM(M57:M59)</f>
        <v>154502</v>
      </c>
      <c r="N56" s="308">
        <f>SUM(N57:N59)</f>
        <v>154502</v>
      </c>
      <c r="O56" s="956">
        <f t="shared" si="3"/>
        <v>1</v>
      </c>
      <c r="P56" s="384">
        <f>SUM(P57:P59)</f>
        <v>0</v>
      </c>
      <c r="Q56" s="384">
        <f>SUM(Q57:Q59)</f>
        <v>0</v>
      </c>
      <c r="R56" s="384">
        <f>SUM(R57:R59)</f>
        <v>0</v>
      </c>
      <c r="S56" s="308">
        <f>SUM(S57:S59)</f>
        <v>0</v>
      </c>
      <c r="T56" s="308">
        <f>SUM(T57:T59)</f>
        <v>0</v>
      </c>
      <c r="U56" s="956"/>
      <c r="V56" s="308" t="e">
        <f>V57+#REF!</f>
        <v>#REF!</v>
      </c>
    </row>
    <row r="57" spans="1:22" ht="21.75" customHeight="1">
      <c r="A57" s="111"/>
      <c r="B57" s="112" t="s">
        <v>50</v>
      </c>
      <c r="C57" s="1191" t="s">
        <v>373</v>
      </c>
      <c r="D57" s="1191"/>
      <c r="E57" s="401">
        <f>'3.sz.m Önk  bev.'!E57</f>
        <v>32367</v>
      </c>
      <c r="F57" s="305">
        <f>'3.sz.m Önk  bev.'!F57</f>
        <v>32367</v>
      </c>
      <c r="G57" s="305">
        <f>'3.sz.m Önk  bev.'!G57</f>
        <v>0</v>
      </c>
      <c r="H57" s="305">
        <f>'3.sz.m Önk  bev.'!H57</f>
        <v>0</v>
      </c>
      <c r="I57" s="957" t="e">
        <f t="shared" si="1"/>
        <v>#DIV/0!</v>
      </c>
      <c r="J57" s="936"/>
      <c r="K57" s="401">
        <f>'3.sz.m Önk  bev.'!K57</f>
        <v>32367</v>
      </c>
      <c r="L57" s="401">
        <f>'3.sz.m Önk  bev.'!L57</f>
        <v>32367</v>
      </c>
      <c r="M57" s="305">
        <v>40579</v>
      </c>
      <c r="N57" s="305">
        <v>40579</v>
      </c>
      <c r="O57" s="957">
        <f t="shared" si="3"/>
        <v>1</v>
      </c>
      <c r="P57" s="309"/>
      <c r="Q57" s="401"/>
      <c r="R57" s="401"/>
      <c r="S57" s="305"/>
      <c r="T57" s="305"/>
      <c r="U57" s="957"/>
      <c r="V57" s="309">
        <f>SUM(V58:V59)</f>
        <v>0</v>
      </c>
    </row>
    <row r="58" spans="1:22" ht="21.75" customHeight="1">
      <c r="A58" s="110"/>
      <c r="B58" s="107" t="s">
        <v>51</v>
      </c>
      <c r="C58" s="1191" t="s">
        <v>374</v>
      </c>
      <c r="D58" s="1191"/>
      <c r="E58" s="401">
        <f>'3.sz.m Önk  bev.'!E58</f>
        <v>0</v>
      </c>
      <c r="F58" s="305">
        <f>'3.sz.m Önk  bev.'!F58</f>
        <v>0</v>
      </c>
      <c r="G58" s="305">
        <f>'3.sz.m Önk  bev.'!G58</f>
        <v>0</v>
      </c>
      <c r="H58" s="305">
        <f>'3.sz.m Önk  bev.'!H58</f>
        <v>0</v>
      </c>
      <c r="I58" s="959"/>
      <c r="J58" s="938"/>
      <c r="K58" s="401">
        <f>'3.sz.m Önk  bev.'!K58</f>
        <v>0</v>
      </c>
      <c r="L58" s="401">
        <f>'3.sz.m Önk  bev.'!L58</f>
        <v>0</v>
      </c>
      <c r="M58" s="305"/>
      <c r="N58" s="305"/>
      <c r="O58" s="959"/>
      <c r="P58" s="307"/>
      <c r="Q58" s="401"/>
      <c r="R58" s="401"/>
      <c r="S58" s="305"/>
      <c r="T58" s="305"/>
      <c r="U58" s="959"/>
      <c r="V58" s="307"/>
    </row>
    <row r="59" spans="1:22" ht="21.75" customHeight="1" thickBot="1">
      <c r="A59" s="110"/>
      <c r="B59" s="107" t="s">
        <v>81</v>
      </c>
      <c r="C59" s="1191" t="s">
        <v>375</v>
      </c>
      <c r="D59" s="1191"/>
      <c r="E59" s="401">
        <f>'3.sz.m Önk  bev.'!E59+'5.1 sz. m Köz Hiv'!D22+'5.2 sz. m ÁMK'!D21</f>
        <v>84445</v>
      </c>
      <c r="F59" s="305">
        <f>'3.sz.m Önk  bev.'!F59+'5.1 sz. m Köz Hiv'!E22+'5.2 sz. m ÁMK'!E21</f>
        <v>84445</v>
      </c>
      <c r="G59" s="305">
        <f>'3.sz.m Önk  bev.'!G59+'5.1 sz. m Köz Hiv'!F22+'5.2 sz. m ÁMK'!F21</f>
        <v>0</v>
      </c>
      <c r="H59" s="305">
        <f>'3.sz.m Önk  bev.'!H59+'5.1 sz. m Köz Hiv'!G22+'5.2 sz. m ÁMK'!G21</f>
        <v>0</v>
      </c>
      <c r="I59" s="959" t="e">
        <f t="shared" si="1"/>
        <v>#DIV/0!</v>
      </c>
      <c r="J59" s="938"/>
      <c r="K59" s="401">
        <f>'3.sz.m Önk  bev.'!K59+'5.1 sz. m Köz Hiv'!J22+'5.2 sz. m ÁMK'!J21</f>
        <v>84445</v>
      </c>
      <c r="L59" s="401">
        <f>'3.sz.m Önk  bev.'!L59+'5.1 sz. m Köz Hiv'!K22+'5.2 sz. m ÁMK'!K21</f>
        <v>84445</v>
      </c>
      <c r="M59" s="305">
        <v>113923</v>
      </c>
      <c r="N59" s="305">
        <v>113923</v>
      </c>
      <c r="O59" s="959">
        <f t="shared" si="3"/>
        <v>1</v>
      </c>
      <c r="P59" s="307"/>
      <c r="Q59" s="401"/>
      <c r="R59" s="401"/>
      <c r="S59" s="305"/>
      <c r="T59" s="305"/>
      <c r="U59" s="959"/>
      <c r="V59" s="307"/>
    </row>
    <row r="60" spans="1:22" ht="35.25" customHeight="1" thickBot="1">
      <c r="A60" s="117" t="s">
        <v>64</v>
      </c>
      <c r="B60" s="1198" t="s">
        <v>83</v>
      </c>
      <c r="C60" s="1198"/>
      <c r="D60" s="1198"/>
      <c r="E60" s="386">
        <f>E55+E56</f>
        <v>594918</v>
      </c>
      <c r="F60" s="81">
        <f>F55+F56</f>
        <v>603068</v>
      </c>
      <c r="G60" s="81">
        <f>G55+G56</f>
        <v>0</v>
      </c>
      <c r="H60" s="81">
        <f>H55+H56</f>
        <v>0</v>
      </c>
      <c r="I60" s="960" t="e">
        <f t="shared" si="1"/>
        <v>#DIV/0!</v>
      </c>
      <c r="J60" s="939">
        <f>J55+J56</f>
        <v>0</v>
      </c>
      <c r="K60" s="386">
        <f>K55+K56</f>
        <v>574083</v>
      </c>
      <c r="L60" s="386">
        <f>L55+L56</f>
        <v>582233</v>
      </c>
      <c r="M60" s="81">
        <f>M55+M56</f>
        <v>179061</v>
      </c>
      <c r="N60" s="81">
        <f>N55+N56</f>
        <v>116903</v>
      </c>
      <c r="O60" s="960">
        <f t="shared" si="3"/>
        <v>0.6528669001066676</v>
      </c>
      <c r="P60" s="81">
        <f>P55+P56</f>
        <v>0</v>
      </c>
      <c r="Q60" s="386">
        <f>Q55+Q56</f>
        <v>20835</v>
      </c>
      <c r="R60" s="386">
        <f>R55+R56</f>
        <v>20835</v>
      </c>
      <c r="S60" s="81">
        <f>S55+S56</f>
        <v>40320</v>
      </c>
      <c r="T60" s="81">
        <f>T55+T56</f>
        <v>40320</v>
      </c>
      <c r="U60" s="960">
        <f>T60/S60</f>
        <v>1</v>
      </c>
      <c r="V60" s="81" t="e">
        <f>V55+V56</f>
        <v>#REF!</v>
      </c>
    </row>
    <row r="61" spans="1:22" ht="21.75" customHeight="1" thickBot="1">
      <c r="A61" s="1202" t="s">
        <v>275</v>
      </c>
      <c r="B61" s="1203"/>
      <c r="C61" s="1203"/>
      <c r="D61" s="1203"/>
      <c r="E61" s="637"/>
      <c r="F61" s="638"/>
      <c r="G61" s="638"/>
      <c r="H61" s="638">
        <f>'3.sz.m Önk  bev.'!H61+'5.2 sz. m ÁMK'!G24</f>
        <v>0</v>
      </c>
      <c r="I61" s="643"/>
      <c r="J61" s="940"/>
      <c r="K61" s="637"/>
      <c r="L61" s="637"/>
      <c r="M61" s="638"/>
      <c r="N61" s="638"/>
      <c r="O61" s="643"/>
      <c r="P61" s="639"/>
      <c r="Q61" s="637"/>
      <c r="R61" s="637"/>
      <c r="S61" s="638"/>
      <c r="T61" s="638"/>
      <c r="U61" s="643"/>
      <c r="V61" s="639"/>
    </row>
    <row r="62" spans="1:22" ht="21.75" customHeight="1" thickBot="1">
      <c r="A62" s="1197" t="s">
        <v>7</v>
      </c>
      <c r="B62" s="1198"/>
      <c r="C62" s="1198"/>
      <c r="D62" s="1198"/>
      <c r="E62" s="448">
        <f>E60+E61</f>
        <v>594918</v>
      </c>
      <c r="F62" s="449">
        <f>F60+F61</f>
        <v>603068</v>
      </c>
      <c r="G62" s="449">
        <f>G60+G61</f>
        <v>0</v>
      </c>
      <c r="H62" s="449">
        <f>H60+H61</f>
        <v>0</v>
      </c>
      <c r="I62" s="451" t="e">
        <f t="shared" si="1"/>
        <v>#DIV/0!</v>
      </c>
      <c r="J62" s="941"/>
      <c r="K62" s="448">
        <f>K60+K61</f>
        <v>574083</v>
      </c>
      <c r="L62" s="448">
        <f>L60+L61</f>
        <v>582233</v>
      </c>
      <c r="M62" s="449">
        <f>M60+M61</f>
        <v>179061</v>
      </c>
      <c r="N62" s="449">
        <f>N60+N61</f>
        <v>116903</v>
      </c>
      <c r="O62" s="451">
        <f t="shared" si="3"/>
        <v>0.6528669001066676</v>
      </c>
      <c r="P62" s="450"/>
      <c r="Q62" s="448">
        <f>Q60+Q61</f>
        <v>20835</v>
      </c>
      <c r="R62" s="448">
        <f>R60+R61</f>
        <v>20835</v>
      </c>
      <c r="S62" s="449">
        <f>S60+S61</f>
        <v>40320</v>
      </c>
      <c r="T62" s="449">
        <f>T60+T61</f>
        <v>40320</v>
      </c>
      <c r="U62" s="451">
        <f>T62/S62</f>
        <v>1</v>
      </c>
      <c r="V62" s="451"/>
    </row>
    <row r="63" spans="1:22" ht="21.75" customHeight="1">
      <c r="A63" s="640"/>
      <c r="B63" s="641"/>
      <c r="C63" s="641"/>
      <c r="D63" s="641"/>
      <c r="E63" s="642"/>
      <c r="F63" s="642"/>
      <c r="G63" s="642"/>
      <c r="H63" s="642"/>
      <c r="I63" s="642"/>
      <c r="J63" s="642"/>
      <c r="K63" s="642"/>
      <c r="L63" s="642"/>
      <c r="M63" s="642"/>
      <c r="N63" s="642"/>
      <c r="O63" s="642"/>
      <c r="P63" s="642"/>
      <c r="Q63" s="642"/>
      <c r="R63" s="642"/>
      <c r="S63" s="642"/>
      <c r="T63" s="642"/>
      <c r="U63" s="642"/>
      <c r="V63" s="642"/>
    </row>
    <row r="64" spans="1:20" ht="21.75" customHeight="1">
      <c r="A64" s="96"/>
      <c r="B64" s="143"/>
      <c r="C64" s="143"/>
      <c r="D64" s="143"/>
      <c r="E64" s="353"/>
      <c r="F64" s="353"/>
      <c r="G64" s="352"/>
      <c r="H64" s="352"/>
      <c r="I64" s="353"/>
      <c r="J64" s="353"/>
      <c r="K64" s="353"/>
      <c r="R64" s="353"/>
      <c r="S64" s="353"/>
      <c r="T64" s="353"/>
    </row>
    <row r="65" spans="1:20" ht="35.25" customHeight="1">
      <c r="A65" s="96"/>
      <c r="B65" s="143"/>
      <c r="C65" s="143"/>
      <c r="D65" s="14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R65" s="353"/>
      <c r="S65" s="353"/>
      <c r="T65" s="353"/>
    </row>
    <row r="66" spans="1:20" ht="35.25" customHeight="1">
      <c r="A66" s="96"/>
      <c r="B66" s="143"/>
      <c r="C66" s="143"/>
      <c r="D66" s="14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R66" s="353"/>
      <c r="S66" s="353"/>
      <c r="T66" s="353"/>
    </row>
    <row r="67" spans="5:20" ht="12.75"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R67" s="353"/>
      <c r="S67" s="353"/>
      <c r="T67" s="353"/>
    </row>
    <row r="68" spans="5:20" ht="12.75"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R68" s="353"/>
      <c r="S68" s="353"/>
      <c r="T68" s="353"/>
    </row>
    <row r="69" spans="5:20" ht="12.75"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R69" s="353"/>
      <c r="S69" s="353"/>
      <c r="T69" s="353"/>
    </row>
    <row r="70" spans="4:20" ht="12.75">
      <c r="D70" s="104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R70" s="353"/>
      <c r="S70" s="353"/>
      <c r="T70" s="353"/>
    </row>
    <row r="71" spans="4:20" ht="48.75" customHeight="1">
      <c r="D71" s="104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R71" s="353"/>
      <c r="S71" s="353"/>
      <c r="T71" s="353"/>
    </row>
    <row r="72" spans="4:20" ht="46.5" customHeight="1">
      <c r="D72" s="104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R72" s="353"/>
      <c r="S72" s="353"/>
      <c r="T72" s="353"/>
    </row>
    <row r="73" spans="5:20" ht="41.25" customHeight="1"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R73" s="353"/>
      <c r="S73" s="353"/>
      <c r="T73" s="353"/>
    </row>
    <row r="74" spans="5:20" ht="12.75"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R74" s="353"/>
      <c r="S74" s="353"/>
      <c r="T74" s="353"/>
    </row>
    <row r="75" spans="5:20" ht="12.75"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R75" s="353"/>
      <c r="S75" s="353"/>
      <c r="T75" s="353"/>
    </row>
    <row r="76" spans="5:20" ht="12.75"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R76" s="353"/>
      <c r="S76" s="353"/>
      <c r="T76" s="353"/>
    </row>
    <row r="77" spans="5:20" ht="12.75"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R77" s="353"/>
      <c r="S77" s="353"/>
      <c r="T77" s="353"/>
    </row>
    <row r="78" spans="5:20" ht="12.75"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R78" s="353"/>
      <c r="S78" s="353"/>
      <c r="T78" s="353"/>
    </row>
    <row r="79" spans="5:20" ht="12.75"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R79" s="353"/>
      <c r="S79" s="353"/>
      <c r="T79" s="353"/>
    </row>
    <row r="80" spans="5:20" ht="12.75"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R80" s="353"/>
      <c r="S80" s="353"/>
      <c r="T80" s="353"/>
    </row>
    <row r="81" spans="5:20" ht="12.75"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R81" s="353"/>
      <c r="S81" s="353"/>
      <c r="T81" s="353"/>
    </row>
    <row r="82" spans="5:20" ht="12.75"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R82" s="353"/>
      <c r="S82" s="353"/>
      <c r="T82" s="353"/>
    </row>
    <row r="83" spans="5:20" ht="12.75"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R83" s="353"/>
      <c r="S83" s="353"/>
      <c r="T83" s="353"/>
    </row>
    <row r="84" spans="5:20" ht="12.75"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R84" s="353"/>
      <c r="S84" s="353"/>
      <c r="T84" s="353"/>
    </row>
    <row r="85" spans="5:20" ht="12.75"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R85" s="353"/>
      <c r="S85" s="353"/>
      <c r="T85" s="353"/>
    </row>
    <row r="86" spans="5:20" ht="12.75"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R86" s="353"/>
      <c r="S86" s="353"/>
      <c r="T86" s="353"/>
    </row>
    <row r="87" spans="5:20" ht="12.75"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R87" s="353"/>
      <c r="S87" s="353"/>
      <c r="T87" s="353"/>
    </row>
    <row r="88" spans="5:20" ht="12.75"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R88" s="353"/>
      <c r="S88" s="353"/>
      <c r="T88" s="353"/>
    </row>
    <row r="89" spans="5:20" ht="12.75"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R89" s="353"/>
      <c r="S89" s="353"/>
      <c r="T89" s="353"/>
    </row>
    <row r="90" spans="5:20" ht="12.75"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R90" s="353"/>
      <c r="S90" s="353"/>
      <c r="T90" s="353"/>
    </row>
    <row r="91" spans="5:20" ht="12.75"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R91" s="353"/>
      <c r="S91" s="353"/>
      <c r="T91" s="353"/>
    </row>
    <row r="92" spans="5:20" ht="12.75"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R92" s="353"/>
      <c r="S92" s="353"/>
      <c r="T92" s="353"/>
    </row>
    <row r="93" spans="5:20" ht="12.75"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R93" s="353"/>
      <c r="S93" s="353"/>
      <c r="T93" s="353"/>
    </row>
    <row r="94" spans="5:20" ht="12.75"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R94" s="353"/>
      <c r="S94" s="353"/>
      <c r="T94" s="353"/>
    </row>
    <row r="95" spans="5:20" ht="12.75"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R95" s="353"/>
      <c r="S95" s="353"/>
      <c r="T95" s="353"/>
    </row>
    <row r="96" spans="5:20" ht="12.75"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R96" s="353"/>
      <c r="S96" s="353"/>
      <c r="T96" s="353"/>
    </row>
    <row r="97" spans="5:20" ht="12.75"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R97" s="353"/>
      <c r="S97" s="353"/>
      <c r="T97" s="353"/>
    </row>
    <row r="98" spans="5:20" ht="12.75"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R98" s="353"/>
      <c r="S98" s="353"/>
      <c r="T98" s="353"/>
    </row>
    <row r="99" spans="5:20" ht="12.75"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R99" s="353"/>
      <c r="S99" s="353"/>
      <c r="T99" s="353"/>
    </row>
    <row r="100" spans="5:20" ht="12.75"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R100" s="353"/>
      <c r="S100" s="353"/>
      <c r="T100" s="353"/>
    </row>
    <row r="101" spans="5:20" ht="12.75"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R101" s="353"/>
      <c r="S101" s="353"/>
      <c r="T101" s="353"/>
    </row>
    <row r="102" spans="5:20" ht="12.75"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R102" s="353"/>
      <c r="S102" s="353"/>
      <c r="T102" s="353"/>
    </row>
    <row r="103" spans="5:20" ht="12.75"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R103" s="353"/>
      <c r="S103" s="353"/>
      <c r="T103" s="353"/>
    </row>
    <row r="104" spans="5:20" ht="12.75"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R104" s="353"/>
      <c r="S104" s="353"/>
      <c r="T104" s="353"/>
    </row>
    <row r="105" spans="5:20" ht="12.75"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R105" s="353"/>
      <c r="S105" s="353"/>
      <c r="T105" s="353"/>
    </row>
    <row r="106" spans="5:20" ht="12.75"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  <c r="R106" s="353"/>
      <c r="S106" s="353"/>
      <c r="T106" s="353"/>
    </row>
    <row r="107" spans="5:20" ht="12.75"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353"/>
      <c r="R107" s="353"/>
      <c r="S107" s="353"/>
      <c r="T107" s="353"/>
    </row>
    <row r="108" spans="5:20" ht="12.75">
      <c r="E108" s="353"/>
      <c r="F108" s="353"/>
      <c r="G108" s="353"/>
      <c r="H108" s="353"/>
      <c r="I108" s="353"/>
      <c r="J108" s="353"/>
      <c r="K108" s="353"/>
      <c r="L108" s="353"/>
      <c r="M108" s="353"/>
      <c r="N108" s="353"/>
      <c r="O108" s="353"/>
      <c r="P108" s="353"/>
      <c r="R108" s="353"/>
      <c r="S108" s="353"/>
      <c r="T108" s="353"/>
    </row>
    <row r="109" spans="5:20" ht="12.75">
      <c r="E109" s="353"/>
      <c r="F109" s="353"/>
      <c r="G109" s="353"/>
      <c r="H109" s="353"/>
      <c r="I109" s="353"/>
      <c r="J109" s="353"/>
      <c r="K109" s="353"/>
      <c r="L109" s="353"/>
      <c r="M109" s="353"/>
      <c r="N109" s="353"/>
      <c r="O109" s="353"/>
      <c r="P109" s="353"/>
      <c r="R109" s="353"/>
      <c r="S109" s="353"/>
      <c r="T109" s="353"/>
    </row>
    <row r="110" spans="5:20" ht="12.75">
      <c r="E110" s="353"/>
      <c r="F110" s="353"/>
      <c r="G110" s="353"/>
      <c r="H110" s="353"/>
      <c r="I110" s="353"/>
      <c r="J110" s="353"/>
      <c r="K110" s="353"/>
      <c r="L110" s="353"/>
      <c r="M110" s="353"/>
      <c r="N110" s="353"/>
      <c r="O110" s="353"/>
      <c r="P110" s="353"/>
      <c r="R110" s="353"/>
      <c r="S110" s="353"/>
      <c r="T110" s="353"/>
    </row>
    <row r="111" spans="5:20" ht="12.75">
      <c r="E111" s="353"/>
      <c r="F111" s="353"/>
      <c r="G111" s="353"/>
      <c r="H111" s="353"/>
      <c r="I111" s="353"/>
      <c r="J111" s="353"/>
      <c r="K111" s="353"/>
      <c r="L111" s="353"/>
      <c r="M111" s="353"/>
      <c r="N111" s="353"/>
      <c r="O111" s="353"/>
      <c r="P111" s="353"/>
      <c r="R111" s="353"/>
      <c r="S111" s="353"/>
      <c r="T111" s="353"/>
    </row>
  </sheetData>
  <sheetProtection/>
  <mergeCells count="45">
    <mergeCell ref="C47:D47"/>
    <mergeCell ref="C33:D33"/>
    <mergeCell ref="C51:D51"/>
    <mergeCell ref="C34:D34"/>
    <mergeCell ref="B49:D49"/>
    <mergeCell ref="A61:D61"/>
    <mergeCell ref="C48:D48"/>
    <mergeCell ref="B56:D56"/>
    <mergeCell ref="A62:D62"/>
    <mergeCell ref="B60:D60"/>
    <mergeCell ref="C59:D59"/>
    <mergeCell ref="C50:D50"/>
    <mergeCell ref="B55:D55"/>
    <mergeCell ref="C58:D58"/>
    <mergeCell ref="B52:D52"/>
    <mergeCell ref="C53:D53"/>
    <mergeCell ref="C54:D54"/>
    <mergeCell ref="C57:D57"/>
    <mergeCell ref="B32:D32"/>
    <mergeCell ref="B41:D41"/>
    <mergeCell ref="C42:D42"/>
    <mergeCell ref="C43:D43"/>
    <mergeCell ref="C36:D36"/>
    <mergeCell ref="C35:D35"/>
    <mergeCell ref="C37:D37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C30:D30"/>
    <mergeCell ref="A2:Q2"/>
    <mergeCell ref="A4:C4"/>
    <mergeCell ref="B6:D6"/>
    <mergeCell ref="B7:D7"/>
    <mergeCell ref="E4:J4"/>
    <mergeCell ref="K4:P4"/>
    <mergeCell ref="C8:D8"/>
    <mergeCell ref="C28:D28"/>
    <mergeCell ref="Q4:V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1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9" sqref="F9:F17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6" width="14.57421875" style="9" customWidth="1"/>
    <col min="7" max="7" width="11.8515625" style="9" hidden="1" customWidth="1"/>
    <col min="8" max="8" width="9.28125" style="9" hidden="1" customWidth="1"/>
    <col min="9" max="9" width="11.8515625" style="9" hidden="1" customWidth="1"/>
    <col min="10" max="16384" width="9.140625" style="9" customWidth="1"/>
  </cols>
  <sheetData>
    <row r="1" spans="2:6" ht="12.75">
      <c r="B1" s="44"/>
      <c r="D1" s="1295" t="s">
        <v>231</v>
      </c>
      <c r="E1" s="1295"/>
      <c r="F1" s="12"/>
    </row>
    <row r="2" ht="12.75">
      <c r="B2" s="44"/>
    </row>
    <row r="3" spans="1:6" ht="18">
      <c r="A3" s="1296" t="s">
        <v>61</v>
      </c>
      <c r="B3" s="1296"/>
      <c r="C3" s="1296"/>
      <c r="D3" s="1296"/>
      <c r="E3" s="1296"/>
      <c r="F3" s="17"/>
    </row>
    <row r="4" spans="1:6" ht="18">
      <c r="A4" s="1296" t="s">
        <v>17</v>
      </c>
      <c r="B4" s="1296"/>
      <c r="C4" s="1296"/>
      <c r="D4" s="1296"/>
      <c r="E4" s="1296"/>
      <c r="F4" s="17"/>
    </row>
    <row r="5" spans="1:6" ht="18">
      <c r="A5" s="17"/>
      <c r="B5" s="33"/>
      <c r="C5" s="33"/>
      <c r="D5" s="17"/>
      <c r="E5" s="17"/>
      <c r="F5" s="17"/>
    </row>
    <row r="6" spans="1:6" ht="15.75">
      <c r="A6" s="1297" t="s">
        <v>608</v>
      </c>
      <c r="B6" s="1297"/>
      <c r="C6" s="1297"/>
      <c r="D6" s="1297"/>
      <c r="E6" s="1297"/>
      <c r="F6" s="10"/>
    </row>
    <row r="7" spans="1:7" ht="16.5" thickBot="1">
      <c r="A7" s="11"/>
      <c r="B7" s="45"/>
      <c r="C7" s="34"/>
      <c r="D7" s="10"/>
      <c r="E7" s="705" t="s">
        <v>388</v>
      </c>
      <c r="F7" s="24"/>
      <c r="G7" s="24" t="s">
        <v>2</v>
      </c>
    </row>
    <row r="8" spans="1:9" ht="45.75" customHeight="1" thickBot="1">
      <c r="A8" s="21" t="s">
        <v>20</v>
      </c>
      <c r="B8" s="35" t="s">
        <v>18</v>
      </c>
      <c r="C8" s="35" t="s">
        <v>19</v>
      </c>
      <c r="D8" s="1012" t="s">
        <v>33</v>
      </c>
      <c r="E8" s="1018" t="s">
        <v>226</v>
      </c>
      <c r="F8" s="35" t="s">
        <v>253</v>
      </c>
      <c r="G8" s="35" t="s">
        <v>576</v>
      </c>
      <c r="H8" s="35" t="s">
        <v>263</v>
      </c>
      <c r="I8" s="286" t="s">
        <v>264</v>
      </c>
    </row>
    <row r="9" spans="1:9" s="16" customFormat="1" ht="30" customHeight="1">
      <c r="A9" s="29">
        <v>1</v>
      </c>
      <c r="B9" s="36" t="s">
        <v>386</v>
      </c>
      <c r="C9" s="36" t="s">
        <v>387</v>
      </c>
      <c r="D9" s="1013" t="s">
        <v>15</v>
      </c>
      <c r="E9" s="1019">
        <v>889</v>
      </c>
      <c r="F9" s="1019">
        <v>889</v>
      </c>
      <c r="G9" s="346"/>
      <c r="H9" s="346">
        <v>76</v>
      </c>
      <c r="I9" s="426" t="e">
        <f>H9/G9</f>
        <v>#DIV/0!</v>
      </c>
    </row>
    <row r="10" spans="1:10" ht="30" customHeight="1">
      <c r="A10" s="39">
        <v>2</v>
      </c>
      <c r="B10" s="46" t="s">
        <v>236</v>
      </c>
      <c r="C10" s="40" t="s">
        <v>591</v>
      </c>
      <c r="D10" s="1014" t="s">
        <v>15</v>
      </c>
      <c r="E10" s="1020">
        <v>953</v>
      </c>
      <c r="F10" s="1020">
        <v>953</v>
      </c>
      <c r="G10" s="347"/>
      <c r="H10" s="347"/>
      <c r="I10" s="1025" t="e">
        <f aca="true" t="shared" si="0" ref="I10:I17">H10/G10</f>
        <v>#DIV/0!</v>
      </c>
      <c r="J10" s="729"/>
    </row>
    <row r="11" spans="1:9" ht="30" customHeight="1">
      <c r="A11" s="39">
        <v>3</v>
      </c>
      <c r="B11" s="46" t="s">
        <v>236</v>
      </c>
      <c r="C11" s="704" t="s">
        <v>592</v>
      </c>
      <c r="D11" s="1014" t="s">
        <v>15</v>
      </c>
      <c r="E11" s="1020">
        <v>165</v>
      </c>
      <c r="F11" s="1020">
        <v>165</v>
      </c>
      <c r="G11" s="347"/>
      <c r="H11" s="347">
        <f>229+62</f>
        <v>291</v>
      </c>
      <c r="I11" s="1025" t="e">
        <f t="shared" si="0"/>
        <v>#DIV/0!</v>
      </c>
    </row>
    <row r="12" spans="1:9" ht="30" customHeight="1">
      <c r="A12" s="41">
        <v>4</v>
      </c>
      <c r="B12" s="46" t="s">
        <v>236</v>
      </c>
      <c r="C12" s="66" t="s">
        <v>593</v>
      </c>
      <c r="D12" s="1015" t="s">
        <v>15</v>
      </c>
      <c r="E12" s="1021">
        <v>190</v>
      </c>
      <c r="F12" s="1021">
        <v>190</v>
      </c>
      <c r="G12" s="348"/>
      <c r="H12" s="348"/>
      <c r="I12" s="1025" t="e">
        <f t="shared" si="0"/>
        <v>#DIV/0!</v>
      </c>
    </row>
    <row r="13" spans="1:9" ht="30" customHeight="1">
      <c r="A13" s="39">
        <v>5</v>
      </c>
      <c r="B13" s="46" t="s">
        <v>236</v>
      </c>
      <c r="C13" s="66" t="s">
        <v>594</v>
      </c>
      <c r="D13" s="1016" t="s">
        <v>15</v>
      </c>
      <c r="E13" s="1022">
        <v>152</v>
      </c>
      <c r="F13" s="1022">
        <v>152</v>
      </c>
      <c r="G13" s="349"/>
      <c r="H13" s="349"/>
      <c r="I13" s="1025" t="e">
        <f t="shared" si="0"/>
        <v>#DIV/0!</v>
      </c>
    </row>
    <row r="14" spans="1:9" ht="36.75" customHeight="1" thickBot="1">
      <c r="A14" s="41">
        <v>6</v>
      </c>
      <c r="B14" s="46" t="s">
        <v>236</v>
      </c>
      <c r="C14" s="66" t="s">
        <v>595</v>
      </c>
      <c r="D14" s="1016" t="s">
        <v>15</v>
      </c>
      <c r="E14" s="1022">
        <v>127</v>
      </c>
      <c r="F14" s="1022">
        <v>127</v>
      </c>
      <c r="G14" s="349"/>
      <c r="H14" s="349"/>
      <c r="I14" s="1026" t="e">
        <f t="shared" si="0"/>
        <v>#DIV/0!</v>
      </c>
    </row>
    <row r="15" spans="1:9" ht="36.75" customHeight="1" hidden="1">
      <c r="A15" s="67"/>
      <c r="B15" s="66"/>
      <c r="C15" s="66"/>
      <c r="D15" s="1016" t="s">
        <v>15</v>
      </c>
      <c r="E15" s="1022"/>
      <c r="F15" s="1022"/>
      <c r="G15" s="349"/>
      <c r="H15" s="349"/>
      <c r="I15" s="426" t="e">
        <f t="shared" si="0"/>
        <v>#DIV/0!</v>
      </c>
    </row>
    <row r="16" spans="1:9" ht="36.75" customHeight="1" hidden="1" thickBot="1">
      <c r="A16" s="67"/>
      <c r="B16" s="66"/>
      <c r="C16" s="66"/>
      <c r="D16" s="1016" t="s">
        <v>16</v>
      </c>
      <c r="E16" s="1022"/>
      <c r="F16" s="1022"/>
      <c r="G16" s="349"/>
      <c r="H16" s="349"/>
      <c r="I16" s="426" t="e">
        <f t="shared" si="0"/>
        <v>#DIV/0!</v>
      </c>
    </row>
    <row r="17" spans="1:9" s="38" customFormat="1" ht="30" customHeight="1" thickBot="1">
      <c r="A17" s="1293" t="s">
        <v>1</v>
      </c>
      <c r="B17" s="1294"/>
      <c r="C17" s="37"/>
      <c r="D17" s="1017"/>
      <c r="E17" s="1023">
        <f>SUM(E9:E16)</f>
        <v>2476</v>
      </c>
      <c r="F17" s="1023">
        <f>SUM(F9:F16)</f>
        <v>2476</v>
      </c>
      <c r="G17" s="350">
        <f>SUM(G9:G16)</f>
        <v>0</v>
      </c>
      <c r="H17" s="350">
        <f>SUM(H9:H16)</f>
        <v>367</v>
      </c>
      <c r="I17" s="1024" t="e">
        <f t="shared" si="0"/>
        <v>#DIV/0!</v>
      </c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selection activeCell="V17" sqref="V17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2.140625" style="728" customWidth="1"/>
    <col min="5" max="5" width="8.421875" style="728" customWidth="1"/>
    <col min="6" max="6" width="9.00390625" style="728" hidden="1" customWidth="1"/>
    <col min="7" max="9" width="9.7109375" style="728" hidden="1" customWidth="1"/>
    <col min="10" max="10" width="14.421875" style="729" customWidth="1"/>
    <col min="11" max="11" width="11.57421875" style="729" customWidth="1"/>
    <col min="12" max="13" width="8.8515625" style="729" hidden="1" customWidth="1"/>
    <col min="14" max="14" width="10.421875" style="729" hidden="1" customWidth="1"/>
    <col min="15" max="15" width="13.00390625" style="729" customWidth="1"/>
    <col min="16" max="16" width="8.140625" style="729" customWidth="1"/>
    <col min="17" max="17" width="9.00390625" style="9" hidden="1" customWidth="1"/>
    <col min="18" max="19" width="9.28125" style="9" hidden="1" customWidth="1"/>
    <col min="20" max="20" width="9.421875" style="9" hidden="1" customWidth="1"/>
    <col min="21" max="16384" width="9.140625" style="9" customWidth="1"/>
  </cols>
  <sheetData>
    <row r="1" spans="4:16" ht="12.75">
      <c r="D1" s="722"/>
      <c r="E1" s="722"/>
      <c r="F1" s="722"/>
      <c r="G1" s="722"/>
      <c r="H1" s="722"/>
      <c r="I1" s="722"/>
      <c r="J1" s="1298" t="s">
        <v>409</v>
      </c>
      <c r="K1" s="1298"/>
      <c r="L1" s="1298"/>
      <c r="M1" s="1298"/>
      <c r="N1" s="1298"/>
      <c r="O1" s="1298"/>
      <c r="P1" s="723"/>
    </row>
    <row r="2" spans="1:16" ht="16.5" customHeight="1">
      <c r="A2" s="1299" t="s">
        <v>439</v>
      </c>
      <c r="B2" s="1299"/>
      <c r="C2" s="1299"/>
      <c r="D2" s="1299"/>
      <c r="E2" s="1299"/>
      <c r="F2" s="1299"/>
      <c r="G2" s="1299"/>
      <c r="H2" s="1299"/>
      <c r="I2" s="1299"/>
      <c r="J2" s="1299"/>
      <c r="K2" s="1299"/>
      <c r="L2" s="1299"/>
      <c r="M2" s="1299"/>
      <c r="N2" s="1299"/>
      <c r="O2" s="1299"/>
      <c r="P2" s="724"/>
    </row>
    <row r="3" spans="1:16" ht="15" customHeight="1">
      <c r="A3" s="1300" t="s">
        <v>609</v>
      </c>
      <c r="B3" s="1300"/>
      <c r="C3" s="1300"/>
      <c r="D3" s="1300"/>
      <c r="E3" s="1300"/>
      <c r="F3" s="1300"/>
      <c r="G3" s="1300"/>
      <c r="H3" s="1300"/>
      <c r="I3" s="1300"/>
      <c r="J3" s="1300"/>
      <c r="K3" s="1300"/>
      <c r="L3" s="1300"/>
      <c r="M3" s="1300"/>
      <c r="N3" s="1300"/>
      <c r="O3" s="1300"/>
      <c r="P3" s="725"/>
    </row>
    <row r="4" spans="1:16" ht="15" customHeight="1">
      <c r="A4" s="1301" t="s">
        <v>440</v>
      </c>
      <c r="B4" s="1301"/>
      <c r="C4" s="1301"/>
      <c r="D4" s="1301"/>
      <c r="E4" s="1301"/>
      <c r="F4" s="1301"/>
      <c r="G4" s="1301"/>
      <c r="H4" s="1301"/>
      <c r="I4" s="1301"/>
      <c r="J4" s="1301"/>
      <c r="K4" s="1301"/>
      <c r="L4" s="1301"/>
      <c r="M4" s="1301"/>
      <c r="N4" s="1301"/>
      <c r="O4" s="1301"/>
      <c r="P4" s="726"/>
    </row>
    <row r="5" spans="2:15" ht="13.5" thickBot="1">
      <c r="B5" s="727"/>
      <c r="C5" s="727"/>
      <c r="O5" s="730" t="s">
        <v>388</v>
      </c>
    </row>
    <row r="6" spans="1:21" s="733" customFormat="1" ht="41.25" customHeight="1" thickBot="1">
      <c r="A6" s="731" t="s">
        <v>6</v>
      </c>
      <c r="B6" s="1302" t="s">
        <v>4</v>
      </c>
      <c r="C6" s="1302"/>
      <c r="D6" s="1303" t="s">
        <v>5</v>
      </c>
      <c r="E6" s="1304"/>
      <c r="F6" s="1304"/>
      <c r="G6" s="1304"/>
      <c r="H6" s="1304"/>
      <c r="I6" s="1305"/>
      <c r="J6" s="1303" t="s">
        <v>441</v>
      </c>
      <c r="K6" s="1304"/>
      <c r="L6" s="1304"/>
      <c r="M6" s="1304"/>
      <c r="N6" s="1305"/>
      <c r="O6" s="1303" t="s">
        <v>442</v>
      </c>
      <c r="P6" s="1304"/>
      <c r="Q6" s="1304"/>
      <c r="R6" s="1304"/>
      <c r="S6" s="1304"/>
      <c r="T6" s="1305"/>
      <c r="U6" s="732"/>
    </row>
    <row r="7" spans="1:20" s="733" customFormat="1" ht="41.25" customHeight="1" thickBot="1">
      <c r="A7" s="734"/>
      <c r="B7" s="735"/>
      <c r="C7" s="735"/>
      <c r="D7" s="736" t="s">
        <v>71</v>
      </c>
      <c r="E7" s="737" t="s">
        <v>253</v>
      </c>
      <c r="F7" s="737" t="s">
        <v>256</v>
      </c>
      <c r="G7" s="737" t="s">
        <v>260</v>
      </c>
      <c r="H7" s="737" t="s">
        <v>263</v>
      </c>
      <c r="I7" s="738" t="s">
        <v>411</v>
      </c>
      <c r="J7" s="736" t="s">
        <v>71</v>
      </c>
      <c r="K7" s="737" t="s">
        <v>253</v>
      </c>
      <c r="L7" s="737" t="s">
        <v>256</v>
      </c>
      <c r="M7" s="737" t="s">
        <v>260</v>
      </c>
      <c r="N7" s="738" t="s">
        <v>411</v>
      </c>
      <c r="O7" s="736" t="s">
        <v>71</v>
      </c>
      <c r="P7" s="737" t="s">
        <v>253</v>
      </c>
      <c r="Q7" s="737" t="s">
        <v>256</v>
      </c>
      <c r="R7" s="737" t="s">
        <v>260</v>
      </c>
      <c r="S7" s="739" t="s">
        <v>263</v>
      </c>
      <c r="T7" s="738" t="s">
        <v>411</v>
      </c>
    </row>
    <row r="8" spans="1:20" ht="27.75" customHeight="1">
      <c r="A8" s="59">
        <v>1</v>
      </c>
      <c r="B8" s="1306" t="s">
        <v>444</v>
      </c>
      <c r="C8" s="1306"/>
      <c r="D8" s="740">
        <v>1550</v>
      </c>
      <c r="E8" s="740">
        <v>1550</v>
      </c>
      <c r="F8" s="741"/>
      <c r="G8" s="741"/>
      <c r="H8" s="741"/>
      <c r="I8" s="742"/>
      <c r="J8" s="740">
        <v>1550</v>
      </c>
      <c r="K8" s="740">
        <v>1550</v>
      </c>
      <c r="L8" s="741"/>
      <c r="M8" s="741"/>
      <c r="N8" s="742"/>
      <c r="O8" s="740"/>
      <c r="P8" s="741"/>
      <c r="Q8" s="741"/>
      <c r="R8" s="741"/>
      <c r="S8" s="741"/>
      <c r="T8" s="743"/>
    </row>
    <row r="9" spans="1:20" ht="27.75" customHeight="1">
      <c r="A9" s="60">
        <v>2</v>
      </c>
      <c r="B9" s="1307" t="s">
        <v>445</v>
      </c>
      <c r="C9" s="1307"/>
      <c r="D9" s="745">
        <v>662</v>
      </c>
      <c r="E9" s="745">
        <v>662</v>
      </c>
      <c r="F9" s="746"/>
      <c r="G9" s="746"/>
      <c r="H9" s="746"/>
      <c r="I9" s="747"/>
      <c r="J9" s="745">
        <v>662</v>
      </c>
      <c r="K9" s="745">
        <v>662</v>
      </c>
      <c r="L9" s="746"/>
      <c r="M9" s="746"/>
      <c r="N9" s="747"/>
      <c r="O9" s="745"/>
      <c r="P9" s="746"/>
      <c r="Q9" s="746"/>
      <c r="R9" s="746"/>
      <c r="S9" s="746"/>
      <c r="T9" s="748"/>
    </row>
    <row r="10" spans="1:20" ht="27.75" customHeight="1">
      <c r="A10" s="60">
        <v>3</v>
      </c>
      <c r="B10" s="1307" t="s">
        <v>446</v>
      </c>
      <c r="C10" s="1307"/>
      <c r="D10" s="745">
        <v>15000</v>
      </c>
      <c r="E10" s="745">
        <v>15000</v>
      </c>
      <c r="F10" s="746"/>
      <c r="G10" s="746"/>
      <c r="H10" s="746"/>
      <c r="I10" s="747"/>
      <c r="J10" s="745">
        <v>15000</v>
      </c>
      <c r="K10" s="745">
        <v>15000</v>
      </c>
      <c r="L10" s="746"/>
      <c r="M10" s="746"/>
      <c r="N10" s="747"/>
      <c r="O10" s="745"/>
      <c r="P10" s="746"/>
      <c r="Q10" s="746"/>
      <c r="R10" s="746"/>
      <c r="S10" s="746"/>
      <c r="T10" s="748"/>
    </row>
    <row r="11" spans="1:20" ht="27.75" customHeight="1">
      <c r="A11" s="60">
        <v>4</v>
      </c>
      <c r="B11" s="1307" t="s">
        <v>447</v>
      </c>
      <c r="C11" s="1307"/>
      <c r="D11" s="745">
        <v>1135</v>
      </c>
      <c r="E11" s="745">
        <v>1135</v>
      </c>
      <c r="F11" s="746"/>
      <c r="G11" s="746"/>
      <c r="H11" s="746"/>
      <c r="I11" s="747"/>
      <c r="J11" s="745"/>
      <c r="K11" s="745"/>
      <c r="L11" s="746"/>
      <c r="M11" s="746"/>
      <c r="N11" s="747"/>
      <c r="O11" s="745">
        <v>1135</v>
      </c>
      <c r="P11" s="745">
        <v>1135</v>
      </c>
      <c r="Q11" s="746"/>
      <c r="R11" s="746"/>
      <c r="S11" s="746">
        <v>625</v>
      </c>
      <c r="T11" s="747" t="e">
        <f>S11/Q11</f>
        <v>#DIV/0!</v>
      </c>
    </row>
    <row r="12" spans="1:20" ht="27.75" customHeight="1">
      <c r="A12" s="60">
        <v>5</v>
      </c>
      <c r="B12" s="1307" t="s">
        <v>448</v>
      </c>
      <c r="C12" s="1307"/>
      <c r="D12" s="745">
        <v>5080</v>
      </c>
      <c r="E12" s="745">
        <v>5080</v>
      </c>
      <c r="F12" s="746"/>
      <c r="G12" s="746"/>
      <c r="H12" s="746"/>
      <c r="I12" s="747"/>
      <c r="J12" s="745">
        <v>5080</v>
      </c>
      <c r="K12" s="745">
        <v>5080</v>
      </c>
      <c r="L12" s="746"/>
      <c r="M12" s="746"/>
      <c r="N12" s="747"/>
      <c r="O12" s="745"/>
      <c r="P12" s="746"/>
      <c r="Q12" s="746"/>
      <c r="R12" s="746"/>
      <c r="S12" s="746"/>
      <c r="T12" s="748"/>
    </row>
    <row r="13" spans="1:20" ht="27.75" customHeight="1">
      <c r="A13" s="60">
        <v>6</v>
      </c>
      <c r="B13" s="1307" t="s">
        <v>449</v>
      </c>
      <c r="C13" s="1307"/>
      <c r="D13" s="745">
        <v>43159</v>
      </c>
      <c r="E13" s="745">
        <v>43159</v>
      </c>
      <c r="F13" s="746"/>
      <c r="G13" s="746"/>
      <c r="H13" s="746"/>
      <c r="I13" s="747"/>
      <c r="J13" s="745">
        <v>43159</v>
      </c>
      <c r="K13" s="745">
        <v>43159</v>
      </c>
      <c r="L13" s="746"/>
      <c r="M13" s="746"/>
      <c r="N13" s="747"/>
      <c r="O13" s="745"/>
      <c r="P13" s="746"/>
      <c r="Q13" s="746"/>
      <c r="R13" s="746"/>
      <c r="S13" s="746"/>
      <c r="T13" s="748"/>
    </row>
    <row r="14" spans="1:20" ht="27.75" customHeight="1">
      <c r="A14" s="60">
        <v>7</v>
      </c>
      <c r="B14" s="744" t="s">
        <v>450</v>
      </c>
      <c r="C14" s="744"/>
      <c r="D14" s="745">
        <v>273</v>
      </c>
      <c r="E14" s="745">
        <v>273</v>
      </c>
      <c r="F14" s="746"/>
      <c r="G14" s="746"/>
      <c r="H14" s="746"/>
      <c r="I14" s="747"/>
      <c r="J14" s="745">
        <v>273</v>
      </c>
      <c r="K14" s="745">
        <v>273</v>
      </c>
      <c r="L14" s="746"/>
      <c r="M14" s="746"/>
      <c r="N14" s="747"/>
      <c r="O14" s="745"/>
      <c r="P14" s="746"/>
      <c r="Q14" s="746"/>
      <c r="R14" s="746"/>
      <c r="S14" s="746"/>
      <c r="T14" s="748"/>
    </row>
    <row r="15" spans="1:20" ht="27.75" customHeight="1">
      <c r="A15" s="60">
        <v>8</v>
      </c>
      <c r="B15" s="1307" t="s">
        <v>451</v>
      </c>
      <c r="C15" s="1307"/>
      <c r="D15" s="745">
        <v>1793</v>
      </c>
      <c r="E15" s="745">
        <v>1793</v>
      </c>
      <c r="F15" s="746"/>
      <c r="G15" s="746"/>
      <c r="H15" s="746"/>
      <c r="I15" s="747"/>
      <c r="J15" s="745">
        <v>1793</v>
      </c>
      <c r="K15" s="745">
        <v>1793</v>
      </c>
      <c r="L15" s="746"/>
      <c r="M15" s="746"/>
      <c r="N15" s="747"/>
      <c r="O15" s="745"/>
      <c r="P15" s="746"/>
      <c r="Q15" s="746"/>
      <c r="R15" s="746"/>
      <c r="S15" s="746"/>
      <c r="T15" s="748"/>
    </row>
    <row r="16" spans="1:20" ht="27.75" customHeight="1">
      <c r="A16" s="60">
        <v>9</v>
      </c>
      <c r="B16" s="1307" t="s">
        <v>452</v>
      </c>
      <c r="C16" s="1307"/>
      <c r="D16" s="745">
        <v>212</v>
      </c>
      <c r="E16" s="745">
        <v>212</v>
      </c>
      <c r="F16" s="746"/>
      <c r="G16" s="746"/>
      <c r="H16" s="746"/>
      <c r="I16" s="747"/>
      <c r="J16" s="745">
        <v>212</v>
      </c>
      <c r="K16" s="745">
        <v>212</v>
      </c>
      <c r="L16" s="746"/>
      <c r="M16" s="746"/>
      <c r="N16" s="747"/>
      <c r="O16" s="745"/>
      <c r="P16" s="746"/>
      <c r="Q16" s="746"/>
      <c r="R16" s="746"/>
      <c r="S16" s="746"/>
      <c r="T16" s="748"/>
    </row>
    <row r="17" spans="1:20" ht="36" customHeight="1">
      <c r="A17" s="60">
        <v>10</v>
      </c>
      <c r="B17" s="1309" t="s">
        <v>453</v>
      </c>
      <c r="C17" s="1310"/>
      <c r="D17" s="745">
        <v>178</v>
      </c>
      <c r="E17" s="745">
        <v>178</v>
      </c>
      <c r="F17" s="746"/>
      <c r="G17" s="746"/>
      <c r="H17" s="746"/>
      <c r="I17" s="747"/>
      <c r="J17" s="745">
        <v>178</v>
      </c>
      <c r="K17" s="745">
        <v>178</v>
      </c>
      <c r="L17" s="746"/>
      <c r="M17" s="746"/>
      <c r="N17" s="747"/>
      <c r="O17" s="745"/>
      <c r="P17" s="746"/>
      <c r="Q17" s="746"/>
      <c r="R17" s="746"/>
      <c r="S17" s="746"/>
      <c r="T17" s="748"/>
    </row>
    <row r="18" spans="1:20" ht="27.75" customHeight="1" thickBot="1">
      <c r="A18" s="60">
        <v>11</v>
      </c>
      <c r="B18" s="1311" t="s">
        <v>454</v>
      </c>
      <c r="C18" s="1311"/>
      <c r="D18" s="749">
        <v>2730</v>
      </c>
      <c r="E18" s="749">
        <v>2730</v>
      </c>
      <c r="F18" s="750"/>
      <c r="G18" s="750"/>
      <c r="H18" s="750"/>
      <c r="I18" s="747"/>
      <c r="J18" s="749">
        <v>2730</v>
      </c>
      <c r="K18" s="749">
        <v>2730</v>
      </c>
      <c r="L18" s="750"/>
      <c r="M18" s="750"/>
      <c r="N18" s="747"/>
      <c r="O18" s="749"/>
      <c r="P18" s="750"/>
      <c r="Q18" s="750"/>
      <c r="R18" s="750"/>
      <c r="S18" s="750"/>
      <c r="T18" s="751"/>
    </row>
    <row r="19" spans="1:20" ht="27.75" customHeight="1" hidden="1">
      <c r="A19" s="60">
        <v>12</v>
      </c>
      <c r="B19" s="1312" t="s">
        <v>492</v>
      </c>
      <c r="C19" s="1311"/>
      <c r="D19" s="749"/>
      <c r="E19" s="749"/>
      <c r="F19" s="750"/>
      <c r="G19" s="750"/>
      <c r="H19" s="750">
        <v>784</v>
      </c>
      <c r="I19" s="747">
        <v>0</v>
      </c>
      <c r="J19" s="749"/>
      <c r="K19" s="749"/>
      <c r="L19" s="750"/>
      <c r="M19" s="750"/>
      <c r="N19" s="747">
        <v>0</v>
      </c>
      <c r="O19" s="749"/>
      <c r="P19" s="750"/>
      <c r="Q19" s="750"/>
      <c r="R19" s="750"/>
      <c r="S19" s="750"/>
      <c r="T19" s="751"/>
    </row>
    <row r="20" spans="1:20" ht="27.75" customHeight="1" hidden="1" thickBot="1">
      <c r="A20" s="752">
        <v>13</v>
      </c>
      <c r="B20" s="1313" t="s">
        <v>493</v>
      </c>
      <c r="C20" s="1314"/>
      <c r="D20" s="753"/>
      <c r="E20" s="753"/>
      <c r="F20" s="754"/>
      <c r="G20" s="754"/>
      <c r="H20" s="754">
        <v>172</v>
      </c>
      <c r="I20" s="1028">
        <v>0</v>
      </c>
      <c r="J20" s="753"/>
      <c r="K20" s="753"/>
      <c r="L20" s="754"/>
      <c r="M20" s="754"/>
      <c r="N20" s="1028">
        <v>0</v>
      </c>
      <c r="O20" s="753"/>
      <c r="P20" s="754"/>
      <c r="Q20" s="754"/>
      <c r="R20" s="754"/>
      <c r="S20" s="754"/>
      <c r="T20" s="755"/>
    </row>
    <row r="21" spans="1:20" ht="32.25" customHeight="1" thickBot="1">
      <c r="A21" s="756"/>
      <c r="B21" s="1308" t="s">
        <v>455</v>
      </c>
      <c r="C21" s="1308"/>
      <c r="D21" s="757">
        <f>SUM(D8:D18)</f>
        <v>71772</v>
      </c>
      <c r="E21" s="757">
        <f>SUM(E8:E18)</f>
        <v>71772</v>
      </c>
      <c r="F21" s="758">
        <f>SUM(F8:F18)</f>
        <v>0</v>
      </c>
      <c r="G21" s="758">
        <f>SUM(G8:G18)</f>
        <v>0</v>
      </c>
      <c r="H21" s="758">
        <f>SUM(H8:H20)</f>
        <v>956</v>
      </c>
      <c r="I21" s="1027" t="e">
        <f>H21/F21</f>
        <v>#DIV/0!</v>
      </c>
      <c r="J21" s="757">
        <f>SUM(J8:J18)</f>
        <v>70637</v>
      </c>
      <c r="K21" s="757">
        <f>SUM(K8:K18)</f>
        <v>70637</v>
      </c>
      <c r="L21" s="758">
        <f>SUM(L8:L20)</f>
        <v>0</v>
      </c>
      <c r="M21" s="758">
        <f>SUM(M8:M20)</f>
        <v>0</v>
      </c>
      <c r="N21" s="1027" t="e">
        <f>M21/L21</f>
        <v>#DIV/0!</v>
      </c>
      <c r="O21" s="757">
        <f>SUM(O8:O18)</f>
        <v>1135</v>
      </c>
      <c r="P21" s="758">
        <f>SUM(P8:P18)</f>
        <v>1135</v>
      </c>
      <c r="Q21" s="758">
        <f>SUM(Q8:Q18)</f>
        <v>0</v>
      </c>
      <c r="R21" s="758">
        <f>SUM(R8:R18)</f>
        <v>0</v>
      </c>
      <c r="S21" s="758">
        <f>SUM(S8:S18)</f>
        <v>625</v>
      </c>
      <c r="T21" s="759" t="e">
        <f>S21/Q21</f>
        <v>#DIV/0!</v>
      </c>
    </row>
    <row r="23" spans="4:16" ht="12.75">
      <c r="D23" s="9"/>
      <c r="E23" s="9"/>
      <c r="F23" s="9"/>
      <c r="G23" s="9"/>
      <c r="H23" s="9"/>
      <c r="I23" s="9"/>
      <c r="J23" s="9"/>
      <c r="K23" s="9"/>
      <c r="O23" s="9"/>
      <c r="P23" s="9"/>
    </row>
    <row r="24" spans="4:16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4:16" ht="12.75">
      <c r="D25" s="9"/>
      <c r="E25" s="9"/>
      <c r="F25" s="9"/>
      <c r="G25" s="9"/>
      <c r="H25" s="729">
        <f>G25-H21</f>
        <v>-956</v>
      </c>
      <c r="I25" s="9"/>
      <c r="J25" s="9"/>
      <c r="K25" s="9"/>
      <c r="L25" s="9"/>
      <c r="M25" s="9"/>
      <c r="N25" s="9"/>
      <c r="O25" s="9"/>
      <c r="P25" s="9"/>
    </row>
    <row r="26" spans="4:16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4:16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4:16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4:16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4:16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4:16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4:16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4:16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4:16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4:16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4:16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4:16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4:16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sheetProtection/>
  <mergeCells count="21">
    <mergeCell ref="B21:C21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B13:C13"/>
    <mergeCell ref="J1:O1"/>
    <mergeCell ref="A2:O2"/>
    <mergeCell ref="A3:O3"/>
    <mergeCell ref="A4:O4"/>
    <mergeCell ref="B6:C6"/>
    <mergeCell ref="D6:I6"/>
    <mergeCell ref="J6:N6"/>
    <mergeCell ref="O6:T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75" zoomScaleNormal="75" zoomScalePageLayoutView="0" workbookViewId="0" topLeftCell="A1">
      <selection activeCell="S8" sqref="S7:S8"/>
    </sheetView>
  </sheetViews>
  <sheetFormatPr defaultColWidth="9.140625" defaultRowHeight="12.75"/>
  <cols>
    <col min="1" max="1" width="40.00390625" style="13" customWidth="1"/>
    <col min="2" max="2" width="13.28125" style="13" customWidth="1"/>
    <col min="3" max="3" width="22.140625" style="31" customWidth="1"/>
    <col min="4" max="4" width="17.00390625" style="31" customWidth="1"/>
    <col min="5" max="5" width="17.00390625" style="31" hidden="1" customWidth="1"/>
    <col min="6" max="6" width="12.7109375" style="31" hidden="1" customWidth="1"/>
    <col min="7" max="7" width="17.00390625" style="31" hidden="1" customWidth="1"/>
    <col min="8" max="8" width="25.421875" style="31" customWidth="1"/>
    <col min="9" max="9" width="17.00390625" style="31" customWidth="1"/>
    <col min="10" max="10" width="17.00390625" style="31" hidden="1" customWidth="1"/>
    <col min="11" max="11" width="12.7109375" style="31" hidden="1" customWidth="1"/>
    <col min="12" max="12" width="12.57421875" style="31" hidden="1" customWidth="1"/>
    <col min="13" max="13" width="24.28125" style="31" customWidth="1"/>
    <col min="14" max="14" width="14.28125" style="13" customWidth="1"/>
    <col min="15" max="15" width="10.421875" style="13" hidden="1" customWidth="1"/>
    <col min="16" max="16" width="12.7109375" style="13" hidden="1" customWidth="1"/>
    <col min="17" max="17" width="16.140625" style="13" hidden="1" customWidth="1"/>
    <col min="18" max="18" width="17.7109375" style="13" customWidth="1"/>
    <col min="19" max="19" width="9.140625" style="13" customWidth="1"/>
    <col min="20" max="20" width="13.28125" style="13" bestFit="1" customWidth="1"/>
    <col min="21" max="21" width="15.57421875" style="13" bestFit="1" customWidth="1"/>
    <col min="22" max="16384" width="9.140625" style="13" customWidth="1"/>
  </cols>
  <sheetData>
    <row r="1" spans="8:13" ht="24.75" customHeight="1">
      <c r="H1" s="1315" t="s">
        <v>410</v>
      </c>
      <c r="I1" s="1315"/>
      <c r="J1" s="1315"/>
      <c r="K1" s="1315"/>
      <c r="L1" s="1315"/>
      <c r="M1" s="1315"/>
    </row>
    <row r="2" spans="1:13" ht="37.5" customHeight="1">
      <c r="A2" s="1316" t="s">
        <v>456</v>
      </c>
      <c r="B2" s="1316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</row>
    <row r="3" spans="1:13" ht="18.75" customHeight="1">
      <c r="A3" s="1318" t="s">
        <v>609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</row>
    <row r="4" spans="1:13" ht="15.75">
      <c r="A4" s="1319" t="s">
        <v>457</v>
      </c>
      <c r="B4" s="1319"/>
      <c r="C4" s="1319"/>
      <c r="D4" s="1319"/>
      <c r="E4" s="1319"/>
      <c r="F4" s="1319"/>
      <c r="G4" s="1319"/>
      <c r="H4" s="1319"/>
      <c r="I4" s="1319"/>
      <c r="J4" s="1319"/>
      <c r="K4" s="1319"/>
      <c r="L4" s="1319"/>
      <c r="M4" s="1319"/>
    </row>
    <row r="5" spans="1:13" ht="19.5" thickBot="1">
      <c r="A5" s="761"/>
      <c r="B5" s="761"/>
      <c r="M5" s="760" t="s">
        <v>2</v>
      </c>
    </row>
    <row r="6" spans="1:18" ht="19.5" customHeight="1">
      <c r="A6" s="1320" t="s">
        <v>458</v>
      </c>
      <c r="B6" s="1323" t="s">
        <v>459</v>
      </c>
      <c r="C6" s="1326" t="s">
        <v>5</v>
      </c>
      <c r="D6" s="1327"/>
      <c r="E6" s="1327"/>
      <c r="F6" s="1327"/>
      <c r="G6" s="1328"/>
      <c r="H6" s="1326" t="s">
        <v>460</v>
      </c>
      <c r="I6" s="1327"/>
      <c r="J6" s="1327"/>
      <c r="K6" s="1327"/>
      <c r="L6" s="1328"/>
      <c r="M6" s="1326" t="s">
        <v>29</v>
      </c>
      <c r="N6" s="1327"/>
      <c r="O6" s="1327"/>
      <c r="P6" s="1327"/>
      <c r="Q6" s="1335"/>
      <c r="R6" s="762"/>
    </row>
    <row r="7" spans="1:18" ht="12.75" customHeight="1">
      <c r="A7" s="1321"/>
      <c r="B7" s="1324"/>
      <c r="C7" s="1329"/>
      <c r="D7" s="1330"/>
      <c r="E7" s="1330"/>
      <c r="F7" s="1330"/>
      <c r="G7" s="1331"/>
      <c r="H7" s="1329"/>
      <c r="I7" s="1330"/>
      <c r="J7" s="1330"/>
      <c r="K7" s="1330"/>
      <c r="L7" s="1331"/>
      <c r="M7" s="1329"/>
      <c r="N7" s="1330"/>
      <c r="O7" s="1330"/>
      <c r="P7" s="1330"/>
      <c r="Q7" s="1336"/>
      <c r="R7" s="764"/>
    </row>
    <row r="8" spans="1:18" ht="20.25" customHeight="1" thickBot="1">
      <c r="A8" s="1322"/>
      <c r="B8" s="1325"/>
      <c r="C8" s="1332"/>
      <c r="D8" s="1333"/>
      <c r="E8" s="1333"/>
      <c r="F8" s="1333"/>
      <c r="G8" s="1334"/>
      <c r="H8" s="1332"/>
      <c r="I8" s="1333"/>
      <c r="J8" s="1333"/>
      <c r="K8" s="1333"/>
      <c r="L8" s="1334"/>
      <c r="M8" s="1332"/>
      <c r="N8" s="1333"/>
      <c r="O8" s="1333"/>
      <c r="P8" s="1333"/>
      <c r="Q8" s="1337"/>
      <c r="R8" s="764"/>
    </row>
    <row r="9" spans="1:18" ht="57" thickTop="1">
      <c r="A9" s="765"/>
      <c r="B9" s="763"/>
      <c r="C9" s="766" t="s">
        <v>71</v>
      </c>
      <c r="D9" s="766" t="s">
        <v>253</v>
      </c>
      <c r="E9" s="766" t="s">
        <v>443</v>
      </c>
      <c r="F9" s="767" t="s">
        <v>263</v>
      </c>
      <c r="G9" s="767" t="s">
        <v>264</v>
      </c>
      <c r="H9" s="766" t="s">
        <v>71</v>
      </c>
      <c r="I9" s="766" t="s">
        <v>253</v>
      </c>
      <c r="J9" s="766" t="s">
        <v>443</v>
      </c>
      <c r="K9" s="767" t="s">
        <v>263</v>
      </c>
      <c r="L9" s="767" t="s">
        <v>264</v>
      </c>
      <c r="M9" s="766" t="s">
        <v>71</v>
      </c>
      <c r="N9" s="766" t="s">
        <v>253</v>
      </c>
      <c r="O9" s="766" t="s">
        <v>443</v>
      </c>
      <c r="P9" s="767" t="s">
        <v>263</v>
      </c>
      <c r="Q9" s="768" t="s">
        <v>264</v>
      </c>
      <c r="R9" s="764"/>
    </row>
    <row r="10" spans="1:18" ht="27" customHeight="1">
      <c r="A10" s="769" t="s">
        <v>596</v>
      </c>
      <c r="B10" s="770" t="s">
        <v>227</v>
      </c>
      <c r="C10" s="771">
        <v>100</v>
      </c>
      <c r="D10" s="771">
        <v>100</v>
      </c>
      <c r="E10" s="771"/>
      <c r="F10" s="772"/>
      <c r="G10" s="773"/>
      <c r="H10" s="771">
        <v>0</v>
      </c>
      <c r="I10" s="771">
        <v>0</v>
      </c>
      <c r="J10" s="771"/>
      <c r="K10" s="772"/>
      <c r="L10" s="773"/>
      <c r="M10" s="771">
        <v>100</v>
      </c>
      <c r="N10" s="771">
        <v>100</v>
      </c>
      <c r="O10" s="771"/>
      <c r="P10" s="772">
        <v>468</v>
      </c>
      <c r="Q10" s="773">
        <f>P10/N10</f>
        <v>4.68</v>
      </c>
      <c r="R10" s="764"/>
    </row>
    <row r="11" spans="1:18" ht="27.75" customHeight="1">
      <c r="A11" s="769" t="s">
        <v>597</v>
      </c>
      <c r="B11" s="770" t="s">
        <v>227</v>
      </c>
      <c r="C11" s="771">
        <v>500</v>
      </c>
      <c r="D11" s="771">
        <v>500</v>
      </c>
      <c r="E11" s="771"/>
      <c r="F11" s="771"/>
      <c r="G11" s="773"/>
      <c r="H11" s="771">
        <v>0</v>
      </c>
      <c r="I11" s="771">
        <v>0</v>
      </c>
      <c r="J11" s="771"/>
      <c r="K11" s="771"/>
      <c r="L11" s="773"/>
      <c r="M11" s="771">
        <v>500</v>
      </c>
      <c r="N11" s="771">
        <v>500</v>
      </c>
      <c r="O11" s="771"/>
      <c r="P11" s="771"/>
      <c r="Q11" s="775"/>
      <c r="R11" s="764"/>
    </row>
    <row r="12" spans="1:18" ht="27" customHeight="1" hidden="1">
      <c r="A12" s="769" t="s">
        <v>461</v>
      </c>
      <c r="B12" s="770" t="s">
        <v>227</v>
      </c>
      <c r="C12" s="771"/>
      <c r="D12" s="771"/>
      <c r="E12" s="771"/>
      <c r="F12" s="771"/>
      <c r="G12" s="774"/>
      <c r="H12" s="771"/>
      <c r="I12" s="771"/>
      <c r="J12" s="771"/>
      <c r="K12" s="771"/>
      <c r="L12" s="774"/>
      <c r="M12" s="771"/>
      <c r="N12" s="771"/>
      <c r="O12" s="771"/>
      <c r="P12" s="771"/>
      <c r="Q12" s="775"/>
      <c r="R12" s="764"/>
    </row>
    <row r="13" spans="1:18" ht="28.5" customHeight="1">
      <c r="A13" s="769" t="s">
        <v>598</v>
      </c>
      <c r="B13" s="770" t="s">
        <v>227</v>
      </c>
      <c r="C13" s="771">
        <f>500+665</f>
        <v>1165</v>
      </c>
      <c r="D13" s="771">
        <f>500+665</f>
        <v>1165</v>
      </c>
      <c r="E13" s="771"/>
      <c r="F13" s="771"/>
      <c r="G13" s="774"/>
      <c r="H13" s="771">
        <v>0</v>
      </c>
      <c r="I13" s="771">
        <v>0</v>
      </c>
      <c r="J13" s="771"/>
      <c r="K13" s="771"/>
      <c r="L13" s="774"/>
      <c r="M13" s="771">
        <f>500+665</f>
        <v>1165</v>
      </c>
      <c r="N13" s="771">
        <f>500+665</f>
        <v>1165</v>
      </c>
      <c r="O13" s="771"/>
      <c r="P13" s="771"/>
      <c r="Q13" s="775"/>
      <c r="R13" s="764"/>
    </row>
    <row r="14" spans="1:18" ht="32.25" customHeight="1" thickBot="1">
      <c r="A14" s="769" t="s">
        <v>599</v>
      </c>
      <c r="B14" s="770" t="s">
        <v>227</v>
      </c>
      <c r="C14" s="771">
        <v>500</v>
      </c>
      <c r="D14" s="771">
        <v>500</v>
      </c>
      <c r="E14" s="771"/>
      <c r="F14" s="771"/>
      <c r="G14" s="774"/>
      <c r="H14" s="771">
        <v>0</v>
      </c>
      <c r="I14" s="771">
        <v>0</v>
      </c>
      <c r="J14" s="771"/>
      <c r="K14" s="771"/>
      <c r="L14" s="774"/>
      <c r="M14" s="771">
        <v>500</v>
      </c>
      <c r="N14" s="771">
        <v>500</v>
      </c>
      <c r="O14" s="771"/>
      <c r="P14" s="771"/>
      <c r="Q14" s="775"/>
      <c r="R14" s="764"/>
    </row>
    <row r="15" spans="1:18" ht="33" customHeight="1" hidden="1" thickBot="1">
      <c r="A15" s="769" t="s">
        <v>495</v>
      </c>
      <c r="B15" s="770" t="s">
        <v>227</v>
      </c>
      <c r="C15" s="776"/>
      <c r="D15" s="776"/>
      <c r="E15" s="776"/>
      <c r="F15" s="776"/>
      <c r="G15" s="774"/>
      <c r="H15" s="776"/>
      <c r="I15" s="776"/>
      <c r="J15" s="776"/>
      <c r="K15" s="776"/>
      <c r="L15" s="774"/>
      <c r="M15" s="776"/>
      <c r="N15" s="776"/>
      <c r="O15" s="776"/>
      <c r="P15" s="776">
        <v>150</v>
      </c>
      <c r="Q15" s="775">
        <v>0</v>
      </c>
      <c r="R15" s="764"/>
    </row>
    <row r="16" spans="1:18" ht="39" customHeight="1" thickBot="1" thickTop="1">
      <c r="A16" s="777" t="s">
        <v>22</v>
      </c>
      <c r="B16" s="778"/>
      <c r="C16" s="779">
        <f>SUM(C10:C15)</f>
        <v>2265</v>
      </c>
      <c r="D16" s="779">
        <f>SUM(D10:D15)</f>
        <v>2265</v>
      </c>
      <c r="E16" s="779">
        <f>SUM(E10:E15)</f>
        <v>0</v>
      </c>
      <c r="F16" s="779">
        <f>SUM(F10:F15)</f>
        <v>0</v>
      </c>
      <c r="G16" s="780">
        <f>F16/D16</f>
        <v>0</v>
      </c>
      <c r="H16" s="779">
        <f>SUM(H10:H15)</f>
        <v>0</v>
      </c>
      <c r="I16" s="779">
        <f>SUM(I10:I15)</f>
        <v>0</v>
      </c>
      <c r="J16" s="779">
        <f>SUM(J10:J15)</f>
        <v>0</v>
      </c>
      <c r="K16" s="779">
        <f>SUM(K10:K15)</f>
        <v>0</v>
      </c>
      <c r="L16" s="780" t="e">
        <f>K16/I16</f>
        <v>#DIV/0!</v>
      </c>
      <c r="M16" s="779">
        <f>SUM(M10:M15)</f>
        <v>2265</v>
      </c>
      <c r="N16" s="779">
        <f>SUM(N10:N15)</f>
        <v>2265</v>
      </c>
      <c r="O16" s="779">
        <f>SUM(O10:O15)</f>
        <v>0</v>
      </c>
      <c r="P16" s="779">
        <f>SUM(P10:P15)</f>
        <v>618</v>
      </c>
      <c r="Q16" s="780">
        <f>P16/N16</f>
        <v>0.2728476821192053</v>
      </c>
      <c r="R16" s="764"/>
    </row>
    <row r="17" spans="1:18" ht="19.5" customHeight="1">
      <c r="A17" s="781"/>
      <c r="B17" s="781"/>
      <c r="C17" s="782"/>
      <c r="D17" s="782"/>
      <c r="E17" s="782"/>
      <c r="F17" s="782"/>
      <c r="G17" s="782"/>
      <c r="H17" s="782"/>
      <c r="I17" s="782"/>
      <c r="J17" s="782"/>
      <c r="K17" s="782"/>
      <c r="L17" s="782"/>
      <c r="M17" s="782"/>
      <c r="R17" s="783"/>
    </row>
    <row r="18" spans="1:13" ht="66" customHeight="1" thickBot="1">
      <c r="A18" s="1338" t="s">
        <v>462</v>
      </c>
      <c r="B18" s="1338"/>
      <c r="C18" s="1338"/>
      <c r="D18" s="1338"/>
      <c r="E18" s="1338"/>
      <c r="F18" s="1338"/>
      <c r="G18" s="1338"/>
      <c r="H18" s="1338"/>
      <c r="I18" s="1338"/>
      <c r="J18" s="1338"/>
      <c r="K18" s="1338"/>
      <c r="L18" s="1338"/>
      <c r="M18" s="1338"/>
    </row>
    <row r="19" spans="1:18" ht="19.5" customHeight="1">
      <c r="A19" s="1320" t="s">
        <v>458</v>
      </c>
      <c r="B19" s="1323" t="s">
        <v>459</v>
      </c>
      <c r="C19" s="1326" t="s">
        <v>5</v>
      </c>
      <c r="D19" s="1327"/>
      <c r="E19" s="1327"/>
      <c r="F19" s="1327"/>
      <c r="G19" s="1328"/>
      <c r="H19" s="1326" t="s">
        <v>460</v>
      </c>
      <c r="I19" s="1327"/>
      <c r="J19" s="1327"/>
      <c r="K19" s="1327"/>
      <c r="L19" s="1328"/>
      <c r="M19" s="1326" t="s">
        <v>29</v>
      </c>
      <c r="N19" s="1327"/>
      <c r="O19" s="1327"/>
      <c r="P19" s="1327"/>
      <c r="Q19" s="1335"/>
      <c r="R19" s="764"/>
    </row>
    <row r="20" spans="1:18" s="785" customFormat="1" ht="19.5" customHeight="1">
      <c r="A20" s="1321"/>
      <c r="B20" s="1324"/>
      <c r="C20" s="1329"/>
      <c r="D20" s="1330"/>
      <c r="E20" s="1330"/>
      <c r="F20" s="1330"/>
      <c r="G20" s="1331"/>
      <c r="H20" s="1329"/>
      <c r="I20" s="1330"/>
      <c r="J20" s="1330"/>
      <c r="K20" s="1330"/>
      <c r="L20" s="1331"/>
      <c r="M20" s="1329"/>
      <c r="N20" s="1330"/>
      <c r="O20" s="1330"/>
      <c r="P20" s="1330"/>
      <c r="Q20" s="1336"/>
      <c r="R20" s="784"/>
    </row>
    <row r="21" spans="1:18" s="785" customFormat="1" ht="19.5" customHeight="1" thickBot="1">
      <c r="A21" s="1322"/>
      <c r="B21" s="1325"/>
      <c r="C21" s="1332"/>
      <c r="D21" s="1333"/>
      <c r="E21" s="1333"/>
      <c r="F21" s="1333"/>
      <c r="G21" s="1334"/>
      <c r="H21" s="1332"/>
      <c r="I21" s="1333"/>
      <c r="J21" s="1333"/>
      <c r="K21" s="1333"/>
      <c r="L21" s="1334"/>
      <c r="M21" s="1332"/>
      <c r="N21" s="1333"/>
      <c r="O21" s="1333"/>
      <c r="P21" s="1333"/>
      <c r="Q21" s="1337"/>
      <c r="R21" s="784"/>
    </row>
    <row r="22" spans="1:18" s="785" customFormat="1" ht="57.75" customHeight="1" thickTop="1">
      <c r="A22" s="786"/>
      <c r="B22" s="787"/>
      <c r="C22" s="767" t="s">
        <v>71</v>
      </c>
      <c r="D22" s="767" t="s">
        <v>253</v>
      </c>
      <c r="E22" s="767" t="s">
        <v>443</v>
      </c>
      <c r="F22" s="767" t="s">
        <v>263</v>
      </c>
      <c r="G22" s="767" t="s">
        <v>264</v>
      </c>
      <c r="H22" s="767" t="s">
        <v>71</v>
      </c>
      <c r="I22" s="767" t="s">
        <v>253</v>
      </c>
      <c r="J22" s="767" t="s">
        <v>443</v>
      </c>
      <c r="K22" s="767" t="s">
        <v>263</v>
      </c>
      <c r="L22" s="767" t="s">
        <v>264</v>
      </c>
      <c r="M22" s="767" t="s">
        <v>71</v>
      </c>
      <c r="N22" s="767" t="s">
        <v>253</v>
      </c>
      <c r="O22" s="767" t="s">
        <v>443</v>
      </c>
      <c r="P22" s="767" t="s">
        <v>263</v>
      </c>
      <c r="Q22" s="768" t="s">
        <v>264</v>
      </c>
      <c r="R22" s="784"/>
    </row>
    <row r="23" spans="1:18" s="785" customFormat="1" ht="34.5" customHeight="1">
      <c r="A23" s="788" t="s">
        <v>463</v>
      </c>
      <c r="B23" s="789" t="s">
        <v>228</v>
      </c>
      <c r="C23" s="791">
        <v>547</v>
      </c>
      <c r="D23" s="791">
        <v>547</v>
      </c>
      <c r="E23" s="791"/>
      <c r="F23" s="791"/>
      <c r="G23" s="774"/>
      <c r="H23" s="791">
        <v>492</v>
      </c>
      <c r="I23" s="791">
        <v>492</v>
      </c>
      <c r="J23" s="791"/>
      <c r="K23" s="791"/>
      <c r="L23" s="774"/>
      <c r="M23" s="791">
        <f aca="true" t="shared" si="0" ref="M23:N26">C23-H23</f>
        <v>55</v>
      </c>
      <c r="N23" s="791">
        <f t="shared" si="0"/>
        <v>55</v>
      </c>
      <c r="O23" s="790"/>
      <c r="P23" s="790">
        <f aca="true" t="shared" si="1" ref="P23:P30">F23-K23</f>
        <v>0</v>
      </c>
      <c r="Q23" s="773">
        <f>P23/N23</f>
        <v>0</v>
      </c>
      <c r="R23" s="784"/>
    </row>
    <row r="24" spans="1:18" s="785" customFormat="1" ht="30" hidden="1">
      <c r="A24" s="792" t="s">
        <v>464</v>
      </c>
      <c r="B24" s="793" t="s">
        <v>228</v>
      </c>
      <c r="C24" s="791"/>
      <c r="D24" s="791"/>
      <c r="E24" s="791"/>
      <c r="F24" s="791"/>
      <c r="G24" s="773"/>
      <c r="H24" s="791"/>
      <c r="I24" s="791"/>
      <c r="J24" s="791"/>
      <c r="K24" s="791"/>
      <c r="L24" s="773"/>
      <c r="M24" s="790">
        <f t="shared" si="0"/>
        <v>0</v>
      </c>
      <c r="N24" s="790">
        <f t="shared" si="0"/>
        <v>0</v>
      </c>
      <c r="O24" s="791"/>
      <c r="P24" s="791">
        <v>0</v>
      </c>
      <c r="Q24" s="773" t="e">
        <f>P24/N24</f>
        <v>#DIV/0!</v>
      </c>
      <c r="R24" s="784"/>
    </row>
    <row r="25" spans="1:18" s="785" customFormat="1" ht="30.75" customHeight="1">
      <c r="A25" s="792" t="s">
        <v>465</v>
      </c>
      <c r="B25" s="793" t="s">
        <v>228</v>
      </c>
      <c r="C25" s="791">
        <v>426</v>
      </c>
      <c r="D25" s="791">
        <v>426</v>
      </c>
      <c r="E25" s="791"/>
      <c r="F25" s="791"/>
      <c r="G25" s="773"/>
      <c r="H25" s="791">
        <v>341</v>
      </c>
      <c r="I25" s="791">
        <v>341</v>
      </c>
      <c r="J25" s="791"/>
      <c r="K25" s="791"/>
      <c r="L25" s="773"/>
      <c r="M25" s="790">
        <f t="shared" si="0"/>
        <v>85</v>
      </c>
      <c r="N25" s="790">
        <f t="shared" si="0"/>
        <v>85</v>
      </c>
      <c r="O25" s="791"/>
      <c r="P25" s="791">
        <f>F25-K25</f>
        <v>0</v>
      </c>
      <c r="Q25" s="773">
        <f>P25/N25</f>
        <v>0</v>
      </c>
      <c r="R25" s="784"/>
    </row>
    <row r="26" spans="1:18" s="785" customFormat="1" ht="31.5" customHeight="1" thickBot="1">
      <c r="A26" s="792" t="s">
        <v>466</v>
      </c>
      <c r="B26" s="793" t="s">
        <v>228</v>
      </c>
      <c r="C26" s="791">
        <v>2842</v>
      </c>
      <c r="D26" s="791">
        <v>2842</v>
      </c>
      <c r="E26" s="791"/>
      <c r="F26" s="791"/>
      <c r="G26" s="773"/>
      <c r="H26" s="791">
        <v>2557</v>
      </c>
      <c r="I26" s="791">
        <v>2557</v>
      </c>
      <c r="J26" s="791"/>
      <c r="K26" s="791"/>
      <c r="L26" s="773"/>
      <c r="M26" s="790">
        <f t="shared" si="0"/>
        <v>285</v>
      </c>
      <c r="N26" s="790">
        <f t="shared" si="0"/>
        <v>285</v>
      </c>
      <c r="O26" s="791"/>
      <c r="P26" s="791">
        <v>0</v>
      </c>
      <c r="Q26" s="773">
        <f>P26/N26</f>
        <v>0</v>
      </c>
      <c r="R26" s="784"/>
    </row>
    <row r="27" spans="1:18" s="785" customFormat="1" ht="31.5" customHeight="1" hidden="1" thickTop="1">
      <c r="A27" s="792" t="s">
        <v>467</v>
      </c>
      <c r="B27" s="793" t="s">
        <v>228</v>
      </c>
      <c r="C27" s="776"/>
      <c r="D27" s="776"/>
      <c r="E27" s="776"/>
      <c r="F27" s="776"/>
      <c r="G27" s="775" t="e">
        <f>F27/E27</f>
        <v>#DIV/0!</v>
      </c>
      <c r="H27" s="776"/>
      <c r="I27" s="776"/>
      <c r="J27" s="776"/>
      <c r="K27" s="776"/>
      <c r="L27" s="775" t="e">
        <f>K27/J27</f>
        <v>#DIV/0!</v>
      </c>
      <c r="M27" s="776"/>
      <c r="N27" s="776"/>
      <c r="O27" s="776"/>
      <c r="P27" s="776">
        <f t="shared" si="1"/>
        <v>0</v>
      </c>
      <c r="Q27" s="775" t="e">
        <f>P27/O27</f>
        <v>#DIV/0!</v>
      </c>
      <c r="R27" s="784"/>
    </row>
    <row r="28" spans="1:18" s="785" customFormat="1" ht="27.75" customHeight="1" hidden="1">
      <c r="A28" s="792" t="s">
        <v>468</v>
      </c>
      <c r="B28" s="793" t="s">
        <v>228</v>
      </c>
      <c r="C28" s="776"/>
      <c r="D28" s="776"/>
      <c r="E28" s="776"/>
      <c r="F28" s="776"/>
      <c r="G28" s="775">
        <v>0</v>
      </c>
      <c r="H28" s="776"/>
      <c r="I28" s="776"/>
      <c r="J28" s="776"/>
      <c r="K28" s="776"/>
      <c r="L28" s="775">
        <v>0</v>
      </c>
      <c r="M28" s="776"/>
      <c r="N28" s="776"/>
      <c r="O28" s="776"/>
      <c r="P28" s="776">
        <f t="shared" si="1"/>
        <v>0</v>
      </c>
      <c r="Q28" s="775">
        <v>0</v>
      </c>
      <c r="R28" s="784"/>
    </row>
    <row r="29" spans="1:18" ht="33" customHeight="1" hidden="1" thickBot="1">
      <c r="A29" s="794" t="s">
        <v>469</v>
      </c>
      <c r="B29" s="795" t="s">
        <v>228</v>
      </c>
      <c r="C29" s="796"/>
      <c r="D29" s="796"/>
      <c r="E29" s="796"/>
      <c r="F29" s="796"/>
      <c r="G29" s="775">
        <v>0</v>
      </c>
      <c r="H29" s="796"/>
      <c r="I29" s="796"/>
      <c r="J29" s="796"/>
      <c r="K29" s="796"/>
      <c r="L29" s="775">
        <v>0</v>
      </c>
      <c r="M29" s="796"/>
      <c r="N29" s="796"/>
      <c r="O29" s="796"/>
      <c r="P29" s="796">
        <f t="shared" si="1"/>
        <v>0</v>
      </c>
      <c r="Q29" s="775">
        <v>0</v>
      </c>
      <c r="R29" s="764"/>
    </row>
    <row r="30" spans="1:18" ht="33" customHeight="1" hidden="1" thickBot="1" thickTop="1">
      <c r="A30" s="797"/>
      <c r="B30" s="798"/>
      <c r="C30" s="799"/>
      <c r="D30" s="799"/>
      <c r="E30" s="799"/>
      <c r="F30" s="799"/>
      <c r="G30" s="775">
        <v>0</v>
      </c>
      <c r="H30" s="799"/>
      <c r="I30" s="799"/>
      <c r="J30" s="799"/>
      <c r="K30" s="799"/>
      <c r="L30" s="775">
        <v>0</v>
      </c>
      <c r="M30" s="799"/>
      <c r="N30" s="799"/>
      <c r="O30" s="799"/>
      <c r="P30" s="799">
        <f t="shared" si="1"/>
        <v>0</v>
      </c>
      <c r="Q30" s="775">
        <v>0</v>
      </c>
      <c r="R30" s="764"/>
    </row>
    <row r="31" spans="1:18" ht="33" customHeight="1" thickBot="1" thickTop="1">
      <c r="A31" s="777" t="s">
        <v>22</v>
      </c>
      <c r="B31" s="778"/>
      <c r="C31" s="779">
        <f>SUM(C23:C29)</f>
        <v>3815</v>
      </c>
      <c r="D31" s="779">
        <f>SUM(D23:D29)</f>
        <v>3815</v>
      </c>
      <c r="E31" s="779">
        <f>SUM(E23:E29)</f>
        <v>0</v>
      </c>
      <c r="F31" s="779">
        <f>SUM(F23:F29)</f>
        <v>0</v>
      </c>
      <c r="G31" s="780">
        <f>F31/D31</f>
        <v>0</v>
      </c>
      <c r="H31" s="779">
        <f>SUM(H23:H29)</f>
        <v>3390</v>
      </c>
      <c r="I31" s="779">
        <f>SUM(I23:I29)</f>
        <v>3390</v>
      </c>
      <c r="J31" s="779">
        <f>SUM(J23:J29)</f>
        <v>0</v>
      </c>
      <c r="K31" s="779">
        <f>SUM(K23:K29)</f>
        <v>0</v>
      </c>
      <c r="L31" s="780">
        <f>K31/I31</f>
        <v>0</v>
      </c>
      <c r="M31" s="779">
        <f>SUM(M23:M29)</f>
        <v>425</v>
      </c>
      <c r="N31" s="779">
        <f>SUM(N23:N29)</f>
        <v>425</v>
      </c>
      <c r="O31" s="779">
        <f>SUM(O23:O29)</f>
        <v>0</v>
      </c>
      <c r="P31" s="779">
        <f>SUM(P23:P29)</f>
        <v>0</v>
      </c>
      <c r="Q31" s="780">
        <f>P31/N31</f>
        <v>0</v>
      </c>
      <c r="R31" s="764"/>
    </row>
    <row r="34" ht="12.75">
      <c r="I34" s="800"/>
    </row>
    <row r="35" ht="12.75">
      <c r="I35" s="800"/>
    </row>
    <row r="36" ht="12.75">
      <c r="I36" s="800"/>
    </row>
    <row r="37" ht="12.75">
      <c r="I37" s="800"/>
    </row>
  </sheetData>
  <sheetProtection/>
  <mergeCells count="15">
    <mergeCell ref="A18:M18"/>
    <mergeCell ref="A19:A21"/>
    <mergeCell ref="B19:B21"/>
    <mergeCell ref="C19:G21"/>
    <mergeCell ref="H19:L21"/>
    <mergeCell ref="M19:Q21"/>
    <mergeCell ref="H1:M1"/>
    <mergeCell ref="A2:M2"/>
    <mergeCell ref="A3:M3"/>
    <mergeCell ref="A4:M4"/>
    <mergeCell ref="A6:A8"/>
    <mergeCell ref="B6:B8"/>
    <mergeCell ref="C6:G8"/>
    <mergeCell ref="H6:L8"/>
    <mergeCell ref="M6:Q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8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="70" zoomScaleNormal="70" zoomScalePageLayoutView="0" workbookViewId="0" topLeftCell="A1">
      <selection activeCell="AB53" sqref="AB53"/>
    </sheetView>
  </sheetViews>
  <sheetFormatPr defaultColWidth="9.140625" defaultRowHeight="12.75"/>
  <cols>
    <col min="1" max="1" width="37.8515625" style="336" customWidth="1"/>
    <col min="2" max="2" width="14.8515625" style="16" customWidth="1"/>
    <col min="3" max="3" width="11.57421875" style="16" customWidth="1"/>
    <col min="4" max="4" width="13.421875" style="16" hidden="1" customWidth="1"/>
    <col min="5" max="5" width="11.7109375" style="16" hidden="1" customWidth="1"/>
    <col min="6" max="6" width="16.00390625" style="16" hidden="1" customWidth="1"/>
    <col min="7" max="7" width="19.57421875" style="16" customWidth="1"/>
    <col min="8" max="8" width="9.8515625" style="16" customWidth="1"/>
    <col min="9" max="9" width="9.8515625" style="16" hidden="1" customWidth="1"/>
    <col min="10" max="10" width="11.7109375" style="16" hidden="1" customWidth="1"/>
    <col min="11" max="11" width="13.421875" style="16" hidden="1" customWidth="1"/>
    <col min="12" max="12" width="16.7109375" style="16" customWidth="1"/>
    <col min="13" max="13" width="8.421875" style="16" customWidth="1"/>
    <col min="14" max="14" width="9.28125" style="16" hidden="1" customWidth="1"/>
    <col min="15" max="15" width="11.7109375" style="16" hidden="1" customWidth="1"/>
    <col min="16" max="16" width="8.57421875" style="16" hidden="1" customWidth="1"/>
    <col min="17" max="17" width="9.57421875" style="16" bestFit="1" customWidth="1"/>
    <col min="18" max="18" width="8.421875" style="16" customWidth="1"/>
    <col min="19" max="19" width="12.140625" style="16" hidden="1" customWidth="1"/>
    <col min="20" max="20" width="11.7109375" style="16" hidden="1" customWidth="1"/>
    <col min="21" max="21" width="11.28125" style="16" hidden="1" customWidth="1"/>
    <col min="22" max="16384" width="9.140625" style="16" customWidth="1"/>
  </cols>
  <sheetData>
    <row r="1" spans="12:17" ht="12.75" customHeight="1">
      <c r="L1" s="1339" t="s">
        <v>213</v>
      </c>
      <c r="M1" s="1339"/>
      <c r="N1" s="1339"/>
      <c r="O1" s="1339"/>
      <c r="P1" s="1339"/>
      <c r="Q1" s="1339"/>
    </row>
    <row r="2" spans="1:17" ht="19.5">
      <c r="A2" s="1340" t="s">
        <v>23</v>
      </c>
      <c r="B2" s="1340"/>
      <c r="C2" s="1340"/>
      <c r="D2" s="1340"/>
      <c r="E2" s="1340"/>
      <c r="F2" s="1340"/>
      <c r="G2" s="1340"/>
      <c r="H2" s="1340"/>
      <c r="I2" s="1340"/>
      <c r="J2" s="1340"/>
      <c r="K2" s="1340"/>
      <c r="L2" s="1340"/>
      <c r="M2" s="1340"/>
      <c r="N2" s="1340"/>
      <c r="O2" s="1340"/>
      <c r="P2" s="1340"/>
      <c r="Q2" s="1340"/>
    </row>
    <row r="3" spans="1:17" ht="15.75">
      <c r="A3" s="1341" t="s">
        <v>609</v>
      </c>
      <c r="B3" s="1341"/>
      <c r="C3" s="1341"/>
      <c r="D3" s="1341"/>
      <c r="E3" s="1341"/>
      <c r="F3" s="1341"/>
      <c r="G3" s="1341"/>
      <c r="H3" s="1341"/>
      <c r="I3" s="1341"/>
      <c r="J3" s="1341"/>
      <c r="K3" s="1341"/>
      <c r="L3" s="1341"/>
      <c r="M3" s="1341"/>
      <c r="N3" s="1341"/>
      <c r="O3" s="1341"/>
      <c r="P3" s="1341"/>
      <c r="Q3" s="1341"/>
    </row>
    <row r="4" spans="1:17" ht="14.25">
      <c r="A4" s="1342" t="s">
        <v>207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</row>
    <row r="5" ht="13.5" thickBot="1">
      <c r="Q5" s="12" t="s">
        <v>2</v>
      </c>
    </row>
    <row r="6" spans="1:22" ht="24.75" customHeight="1">
      <c r="A6" s="1343" t="s">
        <v>24</v>
      </c>
      <c r="B6" s="1345" t="s">
        <v>25</v>
      </c>
      <c r="C6" s="1346"/>
      <c r="D6" s="1346"/>
      <c r="E6" s="1346"/>
      <c r="F6" s="1346"/>
      <c r="G6" s="1346"/>
      <c r="H6" s="1346"/>
      <c r="I6" s="1346"/>
      <c r="J6" s="1346"/>
      <c r="K6" s="1346"/>
      <c r="L6" s="1347" t="s">
        <v>26</v>
      </c>
      <c r="M6" s="1348"/>
      <c r="N6" s="1348"/>
      <c r="O6" s="1348"/>
      <c r="P6" s="1348"/>
      <c r="Q6" s="1348"/>
      <c r="R6" s="1348"/>
      <c r="S6" s="1348"/>
      <c r="T6" s="1348"/>
      <c r="U6" s="1349"/>
      <c r="V6" s="629"/>
    </row>
    <row r="7" spans="1:22" ht="24.75" customHeight="1">
      <c r="A7" s="1344"/>
      <c r="B7" s="1350" t="s">
        <v>69</v>
      </c>
      <c r="C7" s="1351"/>
      <c r="D7" s="1351"/>
      <c r="E7" s="1351"/>
      <c r="F7" s="1352"/>
      <c r="G7" s="1350" t="s">
        <v>70</v>
      </c>
      <c r="H7" s="1351"/>
      <c r="I7" s="1351"/>
      <c r="J7" s="1351"/>
      <c r="K7" s="1351"/>
      <c r="L7" s="1353" t="s">
        <v>69</v>
      </c>
      <c r="M7" s="1354"/>
      <c r="N7" s="1354"/>
      <c r="O7" s="1354"/>
      <c r="P7" s="1354"/>
      <c r="Q7" s="1354" t="s">
        <v>70</v>
      </c>
      <c r="R7" s="1354"/>
      <c r="S7" s="1354"/>
      <c r="T7" s="1354"/>
      <c r="U7" s="1355"/>
      <c r="V7" s="629"/>
    </row>
    <row r="8" spans="1:22" ht="42" customHeight="1">
      <c r="A8" s="326"/>
      <c r="B8" s="327" t="s">
        <v>254</v>
      </c>
      <c r="C8" s="327" t="s">
        <v>252</v>
      </c>
      <c r="D8" s="631" t="s">
        <v>257</v>
      </c>
      <c r="E8" s="327" t="s">
        <v>261</v>
      </c>
      <c r="F8" s="327" t="s">
        <v>264</v>
      </c>
      <c r="G8" s="327" t="s">
        <v>254</v>
      </c>
      <c r="H8" s="1173" t="s">
        <v>252</v>
      </c>
      <c r="I8" s="1466" t="s">
        <v>257</v>
      </c>
      <c r="J8" s="1467" t="s">
        <v>261</v>
      </c>
      <c r="K8" s="1467" t="s">
        <v>264</v>
      </c>
      <c r="L8" s="1174" t="s">
        <v>254</v>
      </c>
      <c r="M8" s="327" t="s">
        <v>252</v>
      </c>
      <c r="N8" s="631" t="s">
        <v>257</v>
      </c>
      <c r="O8" s="327" t="s">
        <v>261</v>
      </c>
      <c r="P8" s="327" t="s">
        <v>264</v>
      </c>
      <c r="Q8" s="327" t="s">
        <v>254</v>
      </c>
      <c r="R8" s="327" t="s">
        <v>252</v>
      </c>
      <c r="S8" s="631" t="s">
        <v>257</v>
      </c>
      <c r="T8" s="327" t="s">
        <v>261</v>
      </c>
      <c r="U8" s="327" t="s">
        <v>264</v>
      </c>
      <c r="V8" s="629"/>
    </row>
    <row r="9" spans="1:22" ht="18">
      <c r="A9" s="48" t="s">
        <v>601</v>
      </c>
      <c r="B9" s="52"/>
      <c r="C9" s="52"/>
      <c r="D9" s="52"/>
      <c r="E9" s="52"/>
      <c r="F9" s="52"/>
      <c r="G9" s="52">
        <v>60</v>
      </c>
      <c r="H9" s="52">
        <v>60</v>
      </c>
      <c r="I9" s="52"/>
      <c r="J9" s="52"/>
      <c r="K9" s="429"/>
      <c r="L9" s="431"/>
      <c r="M9" s="53"/>
      <c r="N9" s="53"/>
      <c r="O9" s="53"/>
      <c r="P9" s="53"/>
      <c r="Q9" s="55"/>
      <c r="R9" s="55"/>
      <c r="S9" s="55"/>
      <c r="T9" s="55"/>
      <c r="U9" s="85"/>
      <c r="V9" s="629"/>
    </row>
    <row r="10" spans="1:22" ht="18">
      <c r="A10" s="48" t="s">
        <v>602</v>
      </c>
      <c r="B10" s="52"/>
      <c r="C10" s="52"/>
      <c r="D10" s="52"/>
      <c r="E10" s="52"/>
      <c r="F10" s="52"/>
      <c r="G10" s="52">
        <v>1000</v>
      </c>
      <c r="H10" s="52">
        <v>1000</v>
      </c>
      <c r="I10" s="52"/>
      <c r="J10" s="52"/>
      <c r="K10" s="429"/>
      <c r="L10" s="431"/>
      <c r="M10" s="53"/>
      <c r="N10" s="53"/>
      <c r="O10" s="53"/>
      <c r="P10" s="53"/>
      <c r="Q10" s="55"/>
      <c r="R10" s="55"/>
      <c r="S10" s="55"/>
      <c r="T10" s="55"/>
      <c r="U10" s="85"/>
      <c r="V10" s="629"/>
    </row>
    <row r="11" spans="1:22" ht="18" hidden="1">
      <c r="A11" s="48" t="s">
        <v>417</v>
      </c>
      <c r="B11" s="52"/>
      <c r="C11" s="52"/>
      <c r="D11" s="52"/>
      <c r="E11" s="52"/>
      <c r="F11" s="52"/>
      <c r="G11" s="52"/>
      <c r="H11" s="52"/>
      <c r="I11" s="52"/>
      <c r="J11" s="52"/>
      <c r="K11" s="429"/>
      <c r="L11" s="431"/>
      <c r="M11" s="53"/>
      <c r="N11" s="53"/>
      <c r="O11" s="53"/>
      <c r="P11" s="53"/>
      <c r="Q11" s="55"/>
      <c r="R11" s="55"/>
      <c r="S11" s="55"/>
      <c r="T11" s="55"/>
      <c r="U11" s="85"/>
      <c r="V11" s="629"/>
    </row>
    <row r="12" spans="1:22" ht="18">
      <c r="A12" s="49" t="s">
        <v>238</v>
      </c>
      <c r="B12" s="52"/>
      <c r="C12" s="52"/>
      <c r="D12" s="52"/>
      <c r="E12" s="52"/>
      <c r="F12" s="52"/>
      <c r="G12" s="52">
        <v>225</v>
      </c>
      <c r="H12" s="52">
        <v>225</v>
      </c>
      <c r="I12" s="52"/>
      <c r="J12" s="52"/>
      <c r="K12" s="1029"/>
      <c r="L12" s="431"/>
      <c r="M12" s="53"/>
      <c r="N12" s="53"/>
      <c r="O12" s="53"/>
      <c r="P12" s="53"/>
      <c r="Q12" s="55"/>
      <c r="R12" s="55"/>
      <c r="S12" s="55"/>
      <c r="T12" s="55"/>
      <c r="U12" s="85"/>
      <c r="V12" s="629"/>
    </row>
    <row r="13" spans="1:22" ht="18">
      <c r="A13" s="49" t="s">
        <v>239</v>
      </c>
      <c r="B13" s="52"/>
      <c r="C13" s="52"/>
      <c r="D13" s="52"/>
      <c r="E13" s="52"/>
      <c r="F13" s="52"/>
      <c r="G13" s="52">
        <v>490</v>
      </c>
      <c r="H13" s="52">
        <v>490</v>
      </c>
      <c r="I13" s="52"/>
      <c r="J13" s="52"/>
      <c r="K13" s="1029"/>
      <c r="L13" s="431"/>
      <c r="M13" s="53"/>
      <c r="N13" s="53"/>
      <c r="O13" s="53"/>
      <c r="P13" s="53"/>
      <c r="Q13" s="55"/>
      <c r="R13" s="55"/>
      <c r="S13" s="55"/>
      <c r="T13" s="55"/>
      <c r="U13" s="85"/>
      <c r="V13" s="629"/>
    </row>
    <row r="14" spans="1:22" ht="18">
      <c r="A14" s="49" t="s">
        <v>240</v>
      </c>
      <c r="B14" s="52"/>
      <c r="C14" s="52"/>
      <c r="D14" s="52"/>
      <c r="E14" s="52"/>
      <c r="F14" s="52"/>
      <c r="G14" s="52"/>
      <c r="H14" s="52"/>
      <c r="I14" s="52"/>
      <c r="J14" s="52"/>
      <c r="K14" s="1029"/>
      <c r="L14" s="431"/>
      <c r="M14" s="53"/>
      <c r="N14" s="53"/>
      <c r="O14" s="53"/>
      <c r="P14" s="53"/>
      <c r="Q14" s="55">
        <v>1800</v>
      </c>
      <c r="R14" s="55">
        <v>1800</v>
      </c>
      <c r="S14" s="55"/>
      <c r="T14" s="55"/>
      <c r="U14" s="1029" t="e">
        <f>T14/S14</f>
        <v>#DIV/0!</v>
      </c>
      <c r="V14" s="629"/>
    </row>
    <row r="15" spans="1:22" ht="18" hidden="1">
      <c r="A15" s="49" t="s">
        <v>247</v>
      </c>
      <c r="B15" s="52"/>
      <c r="C15" s="52"/>
      <c r="D15" s="52"/>
      <c r="E15" s="52"/>
      <c r="F15" s="52"/>
      <c r="G15" s="52"/>
      <c r="H15" s="52"/>
      <c r="I15" s="52"/>
      <c r="J15" s="52"/>
      <c r="K15" s="1029"/>
      <c r="L15" s="431"/>
      <c r="M15" s="53"/>
      <c r="N15" s="53"/>
      <c r="O15" s="53"/>
      <c r="P15" s="53"/>
      <c r="Q15" s="55"/>
      <c r="R15" s="55"/>
      <c r="S15" s="55"/>
      <c r="T15" s="55"/>
      <c r="U15" s="85"/>
      <c r="V15" s="629"/>
    </row>
    <row r="16" spans="1:22" ht="17.25" customHeight="1">
      <c r="A16" s="49" t="s">
        <v>241</v>
      </c>
      <c r="B16" s="52"/>
      <c r="C16" s="52"/>
      <c r="D16" s="52"/>
      <c r="E16" s="52"/>
      <c r="F16" s="52"/>
      <c r="G16" s="52">
        <v>12601</v>
      </c>
      <c r="H16" s="52">
        <v>12601</v>
      </c>
      <c r="I16" s="52"/>
      <c r="J16" s="52"/>
      <c r="K16" s="1029"/>
      <c r="L16" s="432"/>
      <c r="M16" s="55"/>
      <c r="N16" s="55"/>
      <c r="O16" s="55"/>
      <c r="P16" s="55"/>
      <c r="Q16" s="55"/>
      <c r="R16" s="55"/>
      <c r="S16" s="55"/>
      <c r="T16" s="55"/>
      <c r="U16" s="85"/>
      <c r="V16" s="629"/>
    </row>
    <row r="17" spans="1:22" ht="17.25" customHeight="1" hidden="1">
      <c r="A17" s="721" t="s">
        <v>418</v>
      </c>
      <c r="B17" s="52"/>
      <c r="C17" s="52"/>
      <c r="D17" s="52"/>
      <c r="E17" s="52"/>
      <c r="F17" s="52"/>
      <c r="G17" s="52"/>
      <c r="H17" s="52"/>
      <c r="I17" s="52"/>
      <c r="J17" s="52"/>
      <c r="K17" s="429"/>
      <c r="L17" s="432"/>
      <c r="M17" s="55"/>
      <c r="N17" s="55"/>
      <c r="O17" s="55"/>
      <c r="P17" s="55"/>
      <c r="Q17" s="55"/>
      <c r="R17" s="55"/>
      <c r="S17" s="55"/>
      <c r="T17" s="55"/>
      <c r="U17" s="85"/>
      <c r="V17" s="629"/>
    </row>
    <row r="18" spans="1:22" ht="17.25" customHeight="1" hidden="1">
      <c r="A18" s="721" t="s">
        <v>419</v>
      </c>
      <c r="B18" s="52"/>
      <c r="C18" s="52"/>
      <c r="D18" s="52"/>
      <c r="E18" s="52"/>
      <c r="F18" s="52"/>
      <c r="G18" s="52"/>
      <c r="H18" s="52"/>
      <c r="I18" s="52"/>
      <c r="J18" s="52"/>
      <c r="K18" s="429"/>
      <c r="L18" s="432"/>
      <c r="M18" s="55"/>
      <c r="N18" s="55"/>
      <c r="O18" s="55"/>
      <c r="P18" s="55"/>
      <c r="Q18" s="55"/>
      <c r="R18" s="55"/>
      <c r="S18" s="55"/>
      <c r="T18" s="55"/>
      <c r="U18" s="85"/>
      <c r="V18" s="629"/>
    </row>
    <row r="19" spans="1:22" ht="17.25" customHeight="1" hidden="1">
      <c r="A19" s="721" t="s">
        <v>420</v>
      </c>
      <c r="B19" s="52"/>
      <c r="C19" s="52"/>
      <c r="D19" s="52"/>
      <c r="E19" s="52"/>
      <c r="F19" s="52"/>
      <c r="G19" s="52"/>
      <c r="H19" s="52"/>
      <c r="I19" s="52"/>
      <c r="J19" s="52"/>
      <c r="K19" s="429"/>
      <c r="L19" s="432"/>
      <c r="M19" s="55"/>
      <c r="N19" s="55"/>
      <c r="O19" s="55"/>
      <c r="P19" s="55"/>
      <c r="Q19" s="55"/>
      <c r="R19" s="55"/>
      <c r="S19" s="55"/>
      <c r="T19" s="55"/>
      <c r="U19" s="85"/>
      <c r="V19" s="629"/>
    </row>
    <row r="20" spans="1:22" ht="17.25" customHeight="1" hidden="1">
      <c r="A20" s="721" t="s">
        <v>421</v>
      </c>
      <c r="B20" s="52"/>
      <c r="C20" s="52"/>
      <c r="D20" s="52"/>
      <c r="E20" s="52"/>
      <c r="F20" s="52"/>
      <c r="G20" s="52"/>
      <c r="H20" s="52"/>
      <c r="I20" s="52"/>
      <c r="J20" s="52"/>
      <c r="K20" s="429"/>
      <c r="L20" s="432"/>
      <c r="M20" s="55"/>
      <c r="N20" s="55"/>
      <c r="O20" s="55"/>
      <c r="P20" s="55"/>
      <c r="Q20" s="55"/>
      <c r="R20" s="55"/>
      <c r="S20" s="55"/>
      <c r="T20" s="55"/>
      <c r="U20" s="85"/>
      <c r="V20" s="629"/>
    </row>
    <row r="21" spans="1:22" ht="17.25" customHeight="1" hidden="1">
      <c r="A21" s="721" t="s">
        <v>423</v>
      </c>
      <c r="B21" s="52"/>
      <c r="C21" s="52"/>
      <c r="D21" s="52"/>
      <c r="E21" s="52"/>
      <c r="F21" s="52"/>
      <c r="G21" s="52"/>
      <c r="H21" s="52"/>
      <c r="I21" s="52"/>
      <c r="J21" s="52"/>
      <c r="K21" s="429"/>
      <c r="L21" s="432"/>
      <c r="M21" s="55"/>
      <c r="N21" s="55"/>
      <c r="O21" s="55"/>
      <c r="P21" s="55"/>
      <c r="Q21" s="55"/>
      <c r="R21" s="55"/>
      <c r="S21" s="55"/>
      <c r="T21" s="55"/>
      <c r="U21" s="85"/>
      <c r="V21" s="629"/>
    </row>
    <row r="22" spans="1:22" ht="17.25" customHeight="1" hidden="1">
      <c r="A22" s="721" t="s">
        <v>424</v>
      </c>
      <c r="B22" s="52"/>
      <c r="C22" s="52"/>
      <c r="D22" s="52"/>
      <c r="E22" s="52"/>
      <c r="F22" s="52"/>
      <c r="G22" s="52"/>
      <c r="H22" s="52"/>
      <c r="I22" s="52"/>
      <c r="J22" s="52"/>
      <c r="K22" s="429"/>
      <c r="L22" s="432"/>
      <c r="M22" s="55"/>
      <c r="N22" s="55"/>
      <c r="O22" s="55"/>
      <c r="P22" s="55"/>
      <c r="Q22" s="55"/>
      <c r="R22" s="55"/>
      <c r="S22" s="55"/>
      <c r="T22" s="55"/>
      <c r="U22" s="85"/>
      <c r="V22" s="629"/>
    </row>
    <row r="23" spans="1:22" ht="17.25" customHeight="1" hidden="1">
      <c r="A23" s="721" t="s">
        <v>434</v>
      </c>
      <c r="B23" s="52"/>
      <c r="C23" s="52"/>
      <c r="D23" s="52"/>
      <c r="E23" s="52"/>
      <c r="F23" s="52"/>
      <c r="G23" s="52"/>
      <c r="H23" s="52"/>
      <c r="I23" s="52"/>
      <c r="J23" s="52"/>
      <c r="K23" s="429"/>
      <c r="L23" s="432"/>
      <c r="M23" s="55"/>
      <c r="N23" s="55"/>
      <c r="O23" s="55"/>
      <c r="P23" s="55"/>
      <c r="Q23" s="55"/>
      <c r="R23" s="55"/>
      <c r="S23" s="55"/>
      <c r="T23" s="55"/>
      <c r="U23" s="85"/>
      <c r="V23" s="629"/>
    </row>
    <row r="24" spans="1:22" ht="17.25" customHeight="1" hidden="1">
      <c r="A24" s="721" t="s">
        <v>425</v>
      </c>
      <c r="B24" s="52"/>
      <c r="C24" s="52"/>
      <c r="D24" s="52"/>
      <c r="E24" s="52"/>
      <c r="F24" s="52"/>
      <c r="G24" s="52"/>
      <c r="H24" s="52"/>
      <c r="I24" s="52"/>
      <c r="J24" s="52"/>
      <c r="K24" s="429"/>
      <c r="L24" s="432"/>
      <c r="M24" s="55"/>
      <c r="N24" s="55"/>
      <c r="O24" s="55"/>
      <c r="P24" s="55"/>
      <c r="Q24" s="55"/>
      <c r="R24" s="55"/>
      <c r="S24" s="55"/>
      <c r="T24" s="55"/>
      <c r="U24" s="85"/>
      <c r="V24" s="629"/>
    </row>
    <row r="25" spans="1:22" ht="17.25" customHeight="1" hidden="1">
      <c r="A25" s="721" t="s">
        <v>426</v>
      </c>
      <c r="B25" s="52"/>
      <c r="C25" s="52"/>
      <c r="D25" s="52"/>
      <c r="E25" s="52"/>
      <c r="F25" s="52"/>
      <c r="G25" s="52"/>
      <c r="H25" s="52"/>
      <c r="I25" s="52"/>
      <c r="J25" s="52"/>
      <c r="K25" s="429"/>
      <c r="L25" s="432"/>
      <c r="M25" s="55"/>
      <c r="N25" s="55"/>
      <c r="O25" s="55"/>
      <c r="P25" s="55"/>
      <c r="Q25" s="55"/>
      <c r="R25" s="55"/>
      <c r="S25" s="55"/>
      <c r="T25" s="55"/>
      <c r="U25" s="85"/>
      <c r="V25" s="629"/>
    </row>
    <row r="26" spans="1:22" ht="17.25" customHeight="1" hidden="1">
      <c r="A26" s="721" t="s">
        <v>427</v>
      </c>
      <c r="B26" s="52"/>
      <c r="C26" s="52"/>
      <c r="D26" s="52"/>
      <c r="E26" s="52"/>
      <c r="F26" s="52"/>
      <c r="G26" s="52"/>
      <c r="H26" s="52"/>
      <c r="I26" s="52"/>
      <c r="J26" s="52"/>
      <c r="K26" s="429"/>
      <c r="L26" s="432"/>
      <c r="M26" s="55"/>
      <c r="N26" s="55"/>
      <c r="O26" s="55"/>
      <c r="P26" s="55"/>
      <c r="Q26" s="55"/>
      <c r="R26" s="55"/>
      <c r="S26" s="55"/>
      <c r="T26" s="55"/>
      <c r="U26" s="85"/>
      <c r="V26" s="629"/>
    </row>
    <row r="27" spans="1:22" ht="17.25" customHeight="1" hidden="1">
      <c r="A27" s="721" t="s">
        <v>428</v>
      </c>
      <c r="B27" s="52"/>
      <c r="C27" s="52"/>
      <c r="D27" s="52"/>
      <c r="E27" s="52"/>
      <c r="F27" s="52"/>
      <c r="G27" s="52"/>
      <c r="H27" s="52"/>
      <c r="I27" s="52"/>
      <c r="J27" s="52"/>
      <c r="K27" s="429"/>
      <c r="L27" s="432"/>
      <c r="M27" s="55"/>
      <c r="N27" s="55"/>
      <c r="O27" s="55"/>
      <c r="P27" s="55"/>
      <c r="Q27" s="55"/>
      <c r="R27" s="55"/>
      <c r="S27" s="55"/>
      <c r="T27" s="55"/>
      <c r="U27" s="85"/>
      <c r="V27" s="629"/>
    </row>
    <row r="28" spans="1:22" ht="17.25" customHeight="1" hidden="1">
      <c r="A28" s="721" t="s">
        <v>429</v>
      </c>
      <c r="B28" s="52"/>
      <c r="C28" s="52"/>
      <c r="D28" s="52"/>
      <c r="E28" s="52"/>
      <c r="F28" s="52"/>
      <c r="G28" s="52"/>
      <c r="H28" s="52"/>
      <c r="I28" s="52"/>
      <c r="J28" s="52"/>
      <c r="K28" s="429"/>
      <c r="L28" s="432"/>
      <c r="M28" s="55"/>
      <c r="N28" s="55"/>
      <c r="O28" s="55"/>
      <c r="P28" s="55"/>
      <c r="Q28" s="55"/>
      <c r="R28" s="55"/>
      <c r="S28" s="55"/>
      <c r="T28" s="55"/>
      <c r="U28" s="85"/>
      <c r="V28" s="629"/>
    </row>
    <row r="29" spans="1:22" ht="17.25" customHeight="1" hidden="1">
      <c r="A29" s="721" t="s">
        <v>430</v>
      </c>
      <c r="B29" s="52"/>
      <c r="C29" s="52"/>
      <c r="D29" s="52"/>
      <c r="E29" s="52"/>
      <c r="F29" s="52"/>
      <c r="G29" s="52"/>
      <c r="H29" s="52"/>
      <c r="I29" s="52"/>
      <c r="J29" s="52"/>
      <c r="K29" s="429"/>
      <c r="L29" s="432"/>
      <c r="M29" s="55"/>
      <c r="N29" s="55"/>
      <c r="O29" s="55"/>
      <c r="P29" s="55"/>
      <c r="Q29" s="55"/>
      <c r="R29" s="55"/>
      <c r="S29" s="55"/>
      <c r="T29" s="55"/>
      <c r="U29" s="85"/>
      <c r="V29" s="629"/>
    </row>
    <row r="30" spans="1:22" ht="17.25" customHeight="1" hidden="1">
      <c r="A30" s="721" t="s">
        <v>431</v>
      </c>
      <c r="B30" s="52"/>
      <c r="C30" s="52"/>
      <c r="D30" s="52"/>
      <c r="E30" s="52"/>
      <c r="F30" s="52"/>
      <c r="G30" s="52"/>
      <c r="H30" s="52"/>
      <c r="I30" s="52"/>
      <c r="J30" s="52"/>
      <c r="K30" s="429"/>
      <c r="L30" s="432"/>
      <c r="M30" s="55"/>
      <c r="N30" s="55"/>
      <c r="O30" s="55"/>
      <c r="P30" s="55"/>
      <c r="Q30" s="55"/>
      <c r="R30" s="55"/>
      <c r="S30" s="55"/>
      <c r="T30" s="55"/>
      <c r="U30" s="85"/>
      <c r="V30" s="629"/>
    </row>
    <row r="31" spans="1:22" ht="17.25" customHeight="1" hidden="1">
      <c r="A31" s="721" t="s">
        <v>432</v>
      </c>
      <c r="B31" s="52"/>
      <c r="C31" s="52"/>
      <c r="D31" s="52"/>
      <c r="E31" s="52"/>
      <c r="F31" s="52"/>
      <c r="G31" s="52"/>
      <c r="H31" s="52"/>
      <c r="I31" s="52"/>
      <c r="J31" s="52"/>
      <c r="K31" s="429"/>
      <c r="L31" s="432"/>
      <c r="M31" s="55"/>
      <c r="N31" s="55"/>
      <c r="O31" s="55"/>
      <c r="P31" s="55"/>
      <c r="Q31" s="55"/>
      <c r="R31" s="55"/>
      <c r="S31" s="55"/>
      <c r="T31" s="55"/>
      <c r="U31" s="85"/>
      <c r="V31" s="629"/>
    </row>
    <row r="32" spans="1:22" ht="17.25" customHeight="1" hidden="1">
      <c r="A32" s="721" t="s">
        <v>433</v>
      </c>
      <c r="B32" s="52"/>
      <c r="C32" s="52"/>
      <c r="D32" s="52"/>
      <c r="E32" s="52"/>
      <c r="F32" s="52"/>
      <c r="G32" s="52"/>
      <c r="H32" s="52"/>
      <c r="I32" s="52"/>
      <c r="J32" s="52"/>
      <c r="K32" s="429"/>
      <c r="L32" s="432"/>
      <c r="M32" s="55"/>
      <c r="N32" s="55"/>
      <c r="O32" s="55"/>
      <c r="P32" s="55"/>
      <c r="Q32" s="55"/>
      <c r="R32" s="55"/>
      <c r="S32" s="55"/>
      <c r="T32" s="55"/>
      <c r="U32" s="85"/>
      <c r="V32" s="629"/>
    </row>
    <row r="33" spans="1:22" ht="17.25" customHeight="1" hidden="1">
      <c r="A33" s="721" t="s">
        <v>435</v>
      </c>
      <c r="B33" s="52"/>
      <c r="C33" s="52"/>
      <c r="D33" s="52"/>
      <c r="E33" s="52"/>
      <c r="F33" s="52"/>
      <c r="G33" s="52"/>
      <c r="H33" s="52"/>
      <c r="I33" s="52"/>
      <c r="J33" s="52"/>
      <c r="K33" s="429"/>
      <c r="L33" s="432"/>
      <c r="M33" s="55"/>
      <c r="N33" s="55"/>
      <c r="O33" s="55"/>
      <c r="P33" s="55"/>
      <c r="Q33" s="55"/>
      <c r="R33" s="55"/>
      <c r="S33" s="55"/>
      <c r="T33" s="55"/>
      <c r="U33" s="85"/>
      <c r="V33" s="629"/>
    </row>
    <row r="34" spans="1:22" ht="17.25" customHeight="1" hidden="1">
      <c r="A34" s="721" t="s">
        <v>436</v>
      </c>
      <c r="B34" s="52"/>
      <c r="C34" s="52"/>
      <c r="D34" s="52"/>
      <c r="E34" s="52"/>
      <c r="F34" s="52"/>
      <c r="G34" s="52"/>
      <c r="H34" s="52"/>
      <c r="I34" s="52"/>
      <c r="J34" s="52"/>
      <c r="K34" s="429"/>
      <c r="L34" s="432"/>
      <c r="M34" s="55"/>
      <c r="N34" s="55"/>
      <c r="O34" s="55"/>
      <c r="P34" s="55"/>
      <c r="Q34" s="55"/>
      <c r="R34" s="55"/>
      <c r="S34" s="55"/>
      <c r="T34" s="55"/>
      <c r="U34" s="85"/>
      <c r="V34" s="629"/>
    </row>
    <row r="35" spans="1:22" ht="17.25" customHeight="1" hidden="1">
      <c r="A35" s="721" t="s">
        <v>437</v>
      </c>
      <c r="B35" s="52"/>
      <c r="C35" s="52"/>
      <c r="D35" s="52"/>
      <c r="E35" s="52"/>
      <c r="F35" s="52"/>
      <c r="G35" s="52"/>
      <c r="H35" s="52"/>
      <c r="I35" s="52"/>
      <c r="J35" s="52"/>
      <c r="K35" s="429"/>
      <c r="L35" s="432"/>
      <c r="M35" s="55"/>
      <c r="N35" s="55"/>
      <c r="O35" s="55"/>
      <c r="P35" s="55"/>
      <c r="Q35" s="55"/>
      <c r="R35" s="55"/>
      <c r="S35" s="55"/>
      <c r="T35" s="55"/>
      <c r="U35" s="85"/>
      <c r="V35" s="629"/>
    </row>
    <row r="36" spans="1:22" ht="17.25" customHeight="1" hidden="1">
      <c r="A36" s="49"/>
      <c r="B36" s="52"/>
      <c r="C36" s="52"/>
      <c r="D36" s="52"/>
      <c r="E36" s="52"/>
      <c r="F36" s="52"/>
      <c r="G36" s="52"/>
      <c r="H36" s="52"/>
      <c r="I36" s="52"/>
      <c r="J36" s="52"/>
      <c r="K36" s="429"/>
      <c r="L36" s="432"/>
      <c r="M36" s="55"/>
      <c r="N36" s="55"/>
      <c r="O36" s="55"/>
      <c r="P36" s="55"/>
      <c r="Q36" s="55"/>
      <c r="R36" s="55"/>
      <c r="S36" s="55"/>
      <c r="T36" s="55"/>
      <c r="U36" s="85"/>
      <c r="V36" s="629"/>
    </row>
    <row r="37" spans="1:22" ht="17.25" customHeight="1" hidden="1">
      <c r="A37" s="49"/>
      <c r="B37" s="52"/>
      <c r="C37" s="52"/>
      <c r="D37" s="52"/>
      <c r="E37" s="52"/>
      <c r="F37" s="52"/>
      <c r="G37" s="52"/>
      <c r="H37" s="52"/>
      <c r="I37" s="52"/>
      <c r="J37" s="52"/>
      <c r="K37" s="429"/>
      <c r="L37" s="432"/>
      <c r="M37" s="55"/>
      <c r="N37" s="55"/>
      <c r="O37" s="55"/>
      <c r="P37" s="55"/>
      <c r="Q37" s="55"/>
      <c r="R37" s="55"/>
      <c r="S37" s="55"/>
      <c r="T37" s="55"/>
      <c r="U37" s="85"/>
      <c r="V37" s="629"/>
    </row>
    <row r="38" spans="1:22" ht="17.25" customHeight="1" hidden="1">
      <c r="A38" s="49"/>
      <c r="B38" s="52"/>
      <c r="C38" s="52"/>
      <c r="D38" s="52"/>
      <c r="E38" s="52"/>
      <c r="F38" s="52"/>
      <c r="G38" s="52"/>
      <c r="H38" s="52"/>
      <c r="I38" s="52"/>
      <c r="J38" s="52"/>
      <c r="K38" s="429"/>
      <c r="L38" s="432"/>
      <c r="M38" s="55"/>
      <c r="N38" s="55"/>
      <c r="O38" s="55"/>
      <c r="P38" s="55"/>
      <c r="Q38" s="55"/>
      <c r="R38" s="55"/>
      <c r="S38" s="55"/>
      <c r="T38" s="55"/>
      <c r="U38" s="85"/>
      <c r="V38" s="629"/>
    </row>
    <row r="39" spans="1:22" ht="17.25" customHeight="1" hidden="1">
      <c r="A39" s="49"/>
      <c r="B39" s="52"/>
      <c r="C39" s="52"/>
      <c r="D39" s="52"/>
      <c r="E39" s="52"/>
      <c r="F39" s="52"/>
      <c r="G39" s="52"/>
      <c r="H39" s="52"/>
      <c r="I39" s="52"/>
      <c r="J39" s="52"/>
      <c r="K39" s="429"/>
      <c r="L39" s="432"/>
      <c r="M39" s="55"/>
      <c r="N39" s="55"/>
      <c r="O39" s="55"/>
      <c r="P39" s="55"/>
      <c r="Q39" s="55"/>
      <c r="R39" s="55"/>
      <c r="S39" s="55"/>
      <c r="T39" s="55"/>
      <c r="U39" s="85"/>
      <c r="V39" s="629"/>
    </row>
    <row r="40" spans="1:22" ht="17.25" customHeight="1" hidden="1">
      <c r="A40" s="49"/>
      <c r="B40" s="52"/>
      <c r="C40" s="52"/>
      <c r="D40" s="52"/>
      <c r="E40" s="52"/>
      <c r="F40" s="52"/>
      <c r="G40" s="52"/>
      <c r="H40" s="52"/>
      <c r="I40" s="52"/>
      <c r="J40" s="52"/>
      <c r="K40" s="429"/>
      <c r="L40" s="432"/>
      <c r="M40" s="55"/>
      <c r="N40" s="55"/>
      <c r="O40" s="55"/>
      <c r="P40" s="55"/>
      <c r="Q40" s="55"/>
      <c r="R40" s="55"/>
      <c r="S40" s="55"/>
      <c r="T40" s="55"/>
      <c r="U40" s="85"/>
      <c r="V40" s="629"/>
    </row>
    <row r="41" spans="1:22" ht="17.25" customHeight="1" hidden="1">
      <c r="A41" s="49" t="s">
        <v>438</v>
      </c>
      <c r="B41" s="52"/>
      <c r="C41" s="52"/>
      <c r="D41" s="52"/>
      <c r="E41" s="52"/>
      <c r="F41" s="52"/>
      <c r="G41" s="52"/>
      <c r="H41" s="52"/>
      <c r="I41" s="52"/>
      <c r="J41" s="52"/>
      <c r="K41" s="1029"/>
      <c r="L41" s="432"/>
      <c r="M41" s="55"/>
      <c r="N41" s="55"/>
      <c r="O41" s="55"/>
      <c r="P41" s="55"/>
      <c r="Q41" s="55"/>
      <c r="R41" s="55"/>
      <c r="S41" s="55"/>
      <c r="T41" s="55"/>
      <c r="U41" s="85"/>
      <c r="V41" s="629"/>
    </row>
    <row r="42" spans="1:22" ht="17.25" customHeight="1" hidden="1">
      <c r="A42" s="49" t="s">
        <v>422</v>
      </c>
      <c r="B42" s="52"/>
      <c r="C42" s="52"/>
      <c r="D42" s="52"/>
      <c r="E42" s="52"/>
      <c r="F42" s="52"/>
      <c r="G42" s="52"/>
      <c r="H42" s="52"/>
      <c r="I42" s="52"/>
      <c r="J42" s="52"/>
      <c r="K42" s="1029"/>
      <c r="L42" s="432"/>
      <c r="M42" s="55"/>
      <c r="N42" s="55"/>
      <c r="O42" s="55"/>
      <c r="P42" s="55"/>
      <c r="Q42" s="55"/>
      <c r="R42" s="55"/>
      <c r="S42" s="55"/>
      <c r="T42" s="55"/>
      <c r="U42" s="85"/>
      <c r="V42" s="629"/>
    </row>
    <row r="43" spans="1:22" s="19" customFormat="1" ht="18" hidden="1">
      <c r="A43" s="49" t="s">
        <v>242</v>
      </c>
      <c r="B43" s="52"/>
      <c r="C43" s="52"/>
      <c r="D43" s="52"/>
      <c r="E43" s="52"/>
      <c r="F43" s="52"/>
      <c r="G43" s="52"/>
      <c r="H43" s="52"/>
      <c r="I43" s="52"/>
      <c r="J43" s="52"/>
      <c r="K43" s="1029"/>
      <c r="L43" s="433"/>
      <c r="M43" s="52"/>
      <c r="N43" s="52"/>
      <c r="O43" s="52"/>
      <c r="P43" s="52"/>
      <c r="Q43" s="52"/>
      <c r="R43" s="52"/>
      <c r="S43" s="52"/>
      <c r="T43" s="52"/>
      <c r="U43" s="85"/>
      <c r="V43" s="630"/>
    </row>
    <row r="44" spans="1:22" ht="18" hidden="1">
      <c r="A44" s="48"/>
      <c r="B44" s="55"/>
      <c r="C44" s="55"/>
      <c r="D44" s="55"/>
      <c r="E44" s="55"/>
      <c r="F44" s="55"/>
      <c r="G44" s="55"/>
      <c r="H44" s="55"/>
      <c r="I44" s="55"/>
      <c r="J44" s="55"/>
      <c r="K44" s="1029" t="e">
        <f>J44/I44</f>
        <v>#DIV/0!</v>
      </c>
      <c r="L44" s="433"/>
      <c r="M44" s="52"/>
      <c r="N44" s="52"/>
      <c r="O44" s="52"/>
      <c r="P44" s="52"/>
      <c r="Q44" s="55"/>
      <c r="R44" s="55"/>
      <c r="S44" s="55"/>
      <c r="T44" s="55"/>
      <c r="U44" s="54"/>
      <c r="V44" s="629"/>
    </row>
    <row r="45" spans="1:22" ht="18" hidden="1">
      <c r="A45" s="48"/>
      <c r="B45" s="55"/>
      <c r="C45" s="55"/>
      <c r="D45" s="55"/>
      <c r="E45" s="55"/>
      <c r="F45" s="55"/>
      <c r="G45" s="55"/>
      <c r="H45" s="55"/>
      <c r="I45" s="55"/>
      <c r="J45" s="55"/>
      <c r="K45" s="1029" t="e">
        <f>J45/I45</f>
        <v>#DIV/0!</v>
      </c>
      <c r="L45" s="433"/>
      <c r="M45" s="52"/>
      <c r="N45" s="52"/>
      <c r="O45" s="52"/>
      <c r="P45" s="52"/>
      <c r="Q45" s="55"/>
      <c r="R45" s="55"/>
      <c r="S45" s="55"/>
      <c r="T45" s="55"/>
      <c r="U45" s="54"/>
      <c r="V45" s="629"/>
    </row>
    <row r="46" spans="1:22" ht="23.25" customHeight="1" thickBot="1">
      <c r="A46" s="50" t="s">
        <v>1</v>
      </c>
      <c r="B46" s="56">
        <f aca="true" t="shared" si="0" ref="B46:T46">SUM(B9:B45)</f>
        <v>0</v>
      </c>
      <c r="C46" s="56">
        <f t="shared" si="0"/>
        <v>0</v>
      </c>
      <c r="D46" s="56">
        <f t="shared" si="0"/>
        <v>0</v>
      </c>
      <c r="E46" s="56">
        <f t="shared" si="0"/>
        <v>0</v>
      </c>
      <c r="F46" s="56">
        <f t="shared" si="0"/>
        <v>0</v>
      </c>
      <c r="G46" s="56">
        <f t="shared" si="0"/>
        <v>14376</v>
      </c>
      <c r="H46" s="56">
        <f>SUM(H9:H45)</f>
        <v>14376</v>
      </c>
      <c r="I46" s="56">
        <f t="shared" si="0"/>
        <v>0</v>
      </c>
      <c r="J46" s="56">
        <f t="shared" si="0"/>
        <v>0</v>
      </c>
      <c r="K46" s="1034" t="e">
        <f>J46/I46</f>
        <v>#DIV/0!</v>
      </c>
      <c r="L46" s="1031">
        <f t="shared" si="0"/>
        <v>0</v>
      </c>
      <c r="M46" s="56">
        <f t="shared" si="0"/>
        <v>0</v>
      </c>
      <c r="N46" s="56">
        <f t="shared" si="0"/>
        <v>0</v>
      </c>
      <c r="O46" s="56">
        <f t="shared" si="0"/>
        <v>0</v>
      </c>
      <c r="P46" s="56">
        <f t="shared" si="0"/>
        <v>0</v>
      </c>
      <c r="Q46" s="56">
        <f t="shared" si="0"/>
        <v>1800</v>
      </c>
      <c r="R46" s="56">
        <f>SUM(R9:R45)</f>
        <v>1800</v>
      </c>
      <c r="S46" s="56">
        <f t="shared" si="0"/>
        <v>0</v>
      </c>
      <c r="T46" s="56">
        <f t="shared" si="0"/>
        <v>0</v>
      </c>
      <c r="U46" s="1034" t="e">
        <f>T46/S46</f>
        <v>#DIV/0!</v>
      </c>
      <c r="V46" s="1030"/>
    </row>
    <row r="47" spans="1:21" ht="15">
      <c r="A47" s="47"/>
      <c r="B47" s="14"/>
      <c r="C47" s="14"/>
      <c r="D47" s="14"/>
      <c r="E47" s="14"/>
      <c r="F47" s="14"/>
      <c r="G47" s="311"/>
      <c r="H47" s="311"/>
      <c r="I47" s="311"/>
      <c r="J47" s="311"/>
      <c r="K47" s="311"/>
      <c r="L47" s="14"/>
      <c r="M47" s="14"/>
      <c r="N47" s="14"/>
      <c r="O47" s="14"/>
      <c r="P47" s="14"/>
      <c r="Q47" s="311"/>
      <c r="T47" s="427"/>
      <c r="U47" s="427"/>
    </row>
    <row r="48" spans="1:17" ht="14.25">
      <c r="A48" s="1356" t="s">
        <v>245</v>
      </c>
      <c r="B48" s="1356"/>
      <c r="C48" s="1356"/>
      <c r="D48" s="1356"/>
      <c r="E48" s="1356"/>
      <c r="F48" s="1356"/>
      <c r="G48" s="1356"/>
      <c r="H48" s="1356"/>
      <c r="I48" s="1356"/>
      <c r="J48" s="1356"/>
      <c r="K48" s="1356"/>
      <c r="L48" s="1356"/>
      <c r="M48" s="1356"/>
      <c r="N48" s="1356"/>
      <c r="O48" s="1356"/>
      <c r="P48" s="1356"/>
      <c r="Q48" s="1356"/>
    </row>
    <row r="49" ht="13.5" thickBot="1">
      <c r="Q49" s="12"/>
    </row>
    <row r="50" spans="1:22" ht="29.25" customHeight="1">
      <c r="A50" s="1343" t="s">
        <v>244</v>
      </c>
      <c r="B50" s="1345" t="s">
        <v>25</v>
      </c>
      <c r="C50" s="1346"/>
      <c r="D50" s="1346"/>
      <c r="E50" s="1346"/>
      <c r="F50" s="1346"/>
      <c r="G50" s="1346"/>
      <c r="H50" s="1346"/>
      <c r="I50" s="1346"/>
      <c r="J50" s="1346"/>
      <c r="K50" s="1346"/>
      <c r="L50" s="1347" t="s">
        <v>26</v>
      </c>
      <c r="M50" s="1348"/>
      <c r="N50" s="1348"/>
      <c r="O50" s="1348"/>
      <c r="P50" s="1348"/>
      <c r="Q50" s="1348"/>
      <c r="R50" s="1348"/>
      <c r="S50" s="1348"/>
      <c r="T50" s="1348"/>
      <c r="U50" s="1349"/>
      <c r="V50" s="629"/>
    </row>
    <row r="51" spans="1:22" ht="29.25" customHeight="1">
      <c r="A51" s="1344"/>
      <c r="B51" s="1350" t="s">
        <v>69</v>
      </c>
      <c r="C51" s="1351"/>
      <c r="D51" s="1351"/>
      <c r="E51" s="1351"/>
      <c r="F51" s="1352"/>
      <c r="G51" s="1350" t="s">
        <v>70</v>
      </c>
      <c r="H51" s="1351"/>
      <c r="I51" s="1351"/>
      <c r="J51" s="1351"/>
      <c r="K51" s="1351"/>
      <c r="L51" s="1353" t="s">
        <v>69</v>
      </c>
      <c r="M51" s="1354"/>
      <c r="N51" s="1354"/>
      <c r="O51" s="1354"/>
      <c r="P51" s="1354"/>
      <c r="Q51" s="1354" t="s">
        <v>70</v>
      </c>
      <c r="R51" s="1354"/>
      <c r="S51" s="1354"/>
      <c r="T51" s="1354"/>
      <c r="U51" s="1355"/>
      <c r="V51" s="629"/>
    </row>
    <row r="52" spans="1:22" ht="29.25" customHeight="1">
      <c r="A52" s="326"/>
      <c r="B52" s="327" t="s">
        <v>254</v>
      </c>
      <c r="C52" s="327" t="s">
        <v>252</v>
      </c>
      <c r="D52" s="631" t="s">
        <v>257</v>
      </c>
      <c r="E52" s="327" t="s">
        <v>261</v>
      </c>
      <c r="F52" s="327" t="s">
        <v>264</v>
      </c>
      <c r="G52" s="327" t="s">
        <v>254</v>
      </c>
      <c r="H52" s="1173" t="s">
        <v>252</v>
      </c>
      <c r="I52" s="1466" t="s">
        <v>257</v>
      </c>
      <c r="J52" s="1467" t="s">
        <v>261</v>
      </c>
      <c r="K52" s="1467" t="s">
        <v>264</v>
      </c>
      <c r="L52" s="1174" t="s">
        <v>254</v>
      </c>
      <c r="M52" s="327" t="s">
        <v>252</v>
      </c>
      <c r="N52" s="631" t="s">
        <v>257</v>
      </c>
      <c r="O52" s="327" t="s">
        <v>261</v>
      </c>
      <c r="P52" s="327" t="s">
        <v>264</v>
      </c>
      <c r="Q52" s="327" t="s">
        <v>254</v>
      </c>
      <c r="R52" s="327" t="s">
        <v>252</v>
      </c>
      <c r="S52" s="631" t="s">
        <v>257</v>
      </c>
      <c r="T52" s="327" t="s">
        <v>261</v>
      </c>
      <c r="U52" s="327" t="s">
        <v>264</v>
      </c>
      <c r="V52" s="629"/>
    </row>
    <row r="53" spans="1:22" ht="30.75">
      <c r="A53" s="48" t="s">
        <v>272</v>
      </c>
      <c r="B53" s="55">
        <v>675</v>
      </c>
      <c r="C53" s="55">
        <v>675</v>
      </c>
      <c r="D53" s="55"/>
      <c r="E53" s="55"/>
      <c r="F53" s="1029"/>
      <c r="G53" s="55"/>
      <c r="H53" s="55"/>
      <c r="I53" s="55"/>
      <c r="J53" s="55"/>
      <c r="K53" s="430"/>
      <c r="L53" s="433"/>
      <c r="M53" s="52"/>
      <c r="N53" s="52"/>
      <c r="O53" s="52"/>
      <c r="P53" s="52"/>
      <c r="Q53" s="55"/>
      <c r="R53" s="55"/>
      <c r="S53" s="55"/>
      <c r="T53" s="52"/>
      <c r="U53" s="85"/>
      <c r="V53" s="629"/>
    </row>
    <row r="54" spans="1:22" ht="18">
      <c r="A54" s="48" t="s">
        <v>417</v>
      </c>
      <c r="B54" s="86"/>
      <c r="C54" s="86"/>
      <c r="D54" s="86"/>
      <c r="E54" s="86"/>
      <c r="F54" s="1029"/>
      <c r="G54" s="86"/>
      <c r="H54" s="86"/>
      <c r="I54" s="86"/>
      <c r="J54" s="86"/>
      <c r="K54" s="434"/>
      <c r="L54" s="433"/>
      <c r="M54" s="52"/>
      <c r="N54" s="52"/>
      <c r="O54" s="52"/>
      <c r="P54" s="52"/>
      <c r="Q54" s="55"/>
      <c r="R54" s="55"/>
      <c r="S54" s="55"/>
      <c r="T54" s="52"/>
      <c r="U54" s="85"/>
      <c r="V54" s="629"/>
    </row>
    <row r="55" spans="1:22" ht="18">
      <c r="A55" s="87" t="s">
        <v>246</v>
      </c>
      <c r="B55" s="86"/>
      <c r="C55" s="86"/>
      <c r="D55" s="86"/>
      <c r="E55" s="86"/>
      <c r="F55" s="86"/>
      <c r="G55" s="86">
        <v>353</v>
      </c>
      <c r="H55" s="86">
        <v>353</v>
      </c>
      <c r="I55" s="86"/>
      <c r="J55" s="86"/>
      <c r="K55" s="1029" t="e">
        <f aca="true" t="shared" si="1" ref="K55:K62">J55/I55</f>
        <v>#DIV/0!</v>
      </c>
      <c r="L55" s="433"/>
      <c r="M55" s="52"/>
      <c r="N55" s="52"/>
      <c r="O55" s="52"/>
      <c r="P55" s="52"/>
      <c r="Q55" s="55"/>
      <c r="R55" s="55"/>
      <c r="S55" s="55"/>
      <c r="T55" s="52"/>
      <c r="U55" s="85"/>
      <c r="V55" s="629"/>
    </row>
    <row r="56" spans="1:22" ht="18">
      <c r="A56" s="87" t="s">
        <v>247</v>
      </c>
      <c r="B56" s="86"/>
      <c r="C56" s="86"/>
      <c r="D56" s="86"/>
      <c r="E56" s="86"/>
      <c r="F56" s="86"/>
      <c r="G56" s="86">
        <v>310</v>
      </c>
      <c r="H56" s="86">
        <v>310</v>
      </c>
      <c r="I56" s="86"/>
      <c r="J56" s="86"/>
      <c r="K56" s="1029" t="e">
        <f t="shared" si="1"/>
        <v>#DIV/0!</v>
      </c>
      <c r="L56" s="433"/>
      <c r="M56" s="52"/>
      <c r="N56" s="52"/>
      <c r="O56" s="52"/>
      <c r="P56" s="52"/>
      <c r="Q56" s="55"/>
      <c r="R56" s="55"/>
      <c r="S56" s="55"/>
      <c r="T56" s="52"/>
      <c r="U56" s="85"/>
      <c r="V56" s="629"/>
    </row>
    <row r="57" spans="1:22" ht="18">
      <c r="A57" s="87" t="s">
        <v>389</v>
      </c>
      <c r="B57" s="86"/>
      <c r="C57" s="86"/>
      <c r="D57" s="86"/>
      <c r="E57" s="86"/>
      <c r="F57" s="86"/>
      <c r="G57" s="86">
        <v>55</v>
      </c>
      <c r="H57" s="86">
        <v>55</v>
      </c>
      <c r="I57" s="86"/>
      <c r="J57" s="86"/>
      <c r="K57" s="1029" t="e">
        <f t="shared" si="1"/>
        <v>#DIV/0!</v>
      </c>
      <c r="L57" s="433"/>
      <c r="M57" s="52"/>
      <c r="N57" s="52"/>
      <c r="O57" s="52"/>
      <c r="P57" s="52"/>
      <c r="Q57" s="55"/>
      <c r="R57" s="55"/>
      <c r="S57" s="55"/>
      <c r="T57" s="52"/>
      <c r="U57" s="85"/>
      <c r="V57" s="629"/>
    </row>
    <row r="58" spans="1:22" ht="18">
      <c r="A58" s="87" t="s">
        <v>248</v>
      </c>
      <c r="B58" s="86"/>
      <c r="C58" s="86"/>
      <c r="D58" s="86"/>
      <c r="E58" s="86"/>
      <c r="F58" s="86"/>
      <c r="G58" s="86">
        <v>56</v>
      </c>
      <c r="H58" s="86">
        <v>56</v>
      </c>
      <c r="I58" s="86"/>
      <c r="J58" s="86"/>
      <c r="K58" s="1029" t="e">
        <f t="shared" si="1"/>
        <v>#DIV/0!</v>
      </c>
      <c r="L58" s="433"/>
      <c r="M58" s="52"/>
      <c r="N58" s="52"/>
      <c r="O58" s="52"/>
      <c r="P58" s="52"/>
      <c r="Q58" s="55"/>
      <c r="R58" s="55"/>
      <c r="S58" s="55"/>
      <c r="T58" s="52"/>
      <c r="U58" s="85"/>
      <c r="V58" s="629"/>
    </row>
    <row r="59" spans="1:22" ht="18">
      <c r="A59" s="87" t="s">
        <v>249</v>
      </c>
      <c r="B59" s="86"/>
      <c r="C59" s="86"/>
      <c r="D59" s="86"/>
      <c r="E59" s="86"/>
      <c r="F59" s="86"/>
      <c r="G59" s="86">
        <v>87</v>
      </c>
      <c r="H59" s="86">
        <v>87</v>
      </c>
      <c r="I59" s="86"/>
      <c r="J59" s="86"/>
      <c r="K59" s="1029" t="e">
        <f t="shared" si="1"/>
        <v>#DIV/0!</v>
      </c>
      <c r="L59" s="433"/>
      <c r="M59" s="52"/>
      <c r="N59" s="52"/>
      <c r="O59" s="52"/>
      <c r="P59" s="52"/>
      <c r="Q59" s="55"/>
      <c r="R59" s="55"/>
      <c r="S59" s="55"/>
      <c r="T59" s="52"/>
      <c r="U59" s="85"/>
      <c r="V59" s="629"/>
    </row>
    <row r="60" spans="1:22" ht="18">
      <c r="A60" s="87" t="s">
        <v>250</v>
      </c>
      <c r="B60" s="86"/>
      <c r="C60" s="86"/>
      <c r="D60" s="86"/>
      <c r="E60" s="86"/>
      <c r="F60" s="86"/>
      <c r="G60" s="86">
        <v>55</v>
      </c>
      <c r="H60" s="86">
        <v>55</v>
      </c>
      <c r="I60" s="86"/>
      <c r="J60" s="86"/>
      <c r="K60" s="1029" t="e">
        <f t="shared" si="1"/>
        <v>#DIV/0!</v>
      </c>
      <c r="L60" s="433"/>
      <c r="M60" s="52"/>
      <c r="N60" s="52"/>
      <c r="O60" s="52"/>
      <c r="P60" s="52"/>
      <c r="Q60" s="55"/>
      <c r="R60" s="55"/>
      <c r="S60" s="55"/>
      <c r="T60" s="52"/>
      <c r="U60" s="85"/>
      <c r="V60" s="629"/>
    </row>
    <row r="61" spans="1:22" ht="18">
      <c r="A61" s="87" t="s">
        <v>251</v>
      </c>
      <c r="B61" s="86"/>
      <c r="C61" s="86"/>
      <c r="D61" s="86"/>
      <c r="E61" s="86"/>
      <c r="F61" s="86"/>
      <c r="G61" s="86">
        <v>87</v>
      </c>
      <c r="H61" s="86">
        <v>87</v>
      </c>
      <c r="I61" s="86"/>
      <c r="J61" s="86"/>
      <c r="K61" s="1029" t="e">
        <f t="shared" si="1"/>
        <v>#DIV/0!</v>
      </c>
      <c r="L61" s="433"/>
      <c r="M61" s="52"/>
      <c r="N61" s="52"/>
      <c r="O61" s="52"/>
      <c r="P61" s="52"/>
      <c r="Q61" s="55"/>
      <c r="R61" s="55"/>
      <c r="S61" s="55"/>
      <c r="T61" s="52"/>
      <c r="U61" s="85"/>
      <c r="V61" s="629"/>
    </row>
    <row r="62" spans="1:22" ht="18">
      <c r="A62" s="87" t="s">
        <v>600</v>
      </c>
      <c r="B62" s="86"/>
      <c r="C62" s="86"/>
      <c r="D62" s="86"/>
      <c r="E62" s="86"/>
      <c r="F62" s="86"/>
      <c r="G62" s="86">
        <v>244</v>
      </c>
      <c r="H62" s="86">
        <v>244</v>
      </c>
      <c r="I62" s="86"/>
      <c r="J62" s="86"/>
      <c r="K62" s="1029" t="e">
        <f t="shared" si="1"/>
        <v>#DIV/0!</v>
      </c>
      <c r="L62" s="433"/>
      <c r="M62" s="52"/>
      <c r="N62" s="52"/>
      <c r="O62" s="52"/>
      <c r="P62" s="52"/>
      <c r="Q62" s="55"/>
      <c r="R62" s="55"/>
      <c r="S62" s="55"/>
      <c r="T62" s="52"/>
      <c r="U62" s="85"/>
      <c r="V62" s="629"/>
    </row>
    <row r="63" spans="1:22" ht="39" customHeight="1">
      <c r="A63" s="87" t="s">
        <v>258</v>
      </c>
      <c r="B63" s="86">
        <v>109785</v>
      </c>
      <c r="C63" s="86">
        <v>109785</v>
      </c>
      <c r="D63" s="86"/>
      <c r="E63" s="86"/>
      <c r="F63" s="1029"/>
      <c r="G63" s="86"/>
      <c r="H63" s="86"/>
      <c r="I63" s="86"/>
      <c r="J63" s="86"/>
      <c r="K63" s="434"/>
      <c r="L63" s="433"/>
      <c r="M63" s="52"/>
      <c r="N63" s="52"/>
      <c r="O63" s="52"/>
      <c r="P63" s="52"/>
      <c r="Q63" s="55"/>
      <c r="R63" s="55"/>
      <c r="S63" s="55"/>
      <c r="T63" s="52"/>
      <c r="U63" s="85"/>
      <c r="V63" s="629"/>
    </row>
    <row r="64" spans="1:22" ht="30.75">
      <c r="A64" s="87" t="s">
        <v>269</v>
      </c>
      <c r="B64" s="86"/>
      <c r="C64" s="86"/>
      <c r="D64" s="86"/>
      <c r="E64" s="86"/>
      <c r="F64" s="86"/>
      <c r="G64" s="86">
        <v>12</v>
      </c>
      <c r="H64" s="86">
        <v>12</v>
      </c>
      <c r="I64" s="86"/>
      <c r="J64" s="86"/>
      <c r="K64" s="434"/>
      <c r="L64" s="433"/>
      <c r="M64" s="52"/>
      <c r="N64" s="52"/>
      <c r="O64" s="52"/>
      <c r="P64" s="52"/>
      <c r="Q64" s="55"/>
      <c r="R64" s="55"/>
      <c r="S64" s="55"/>
      <c r="T64" s="52"/>
      <c r="U64" s="85"/>
      <c r="V64" s="629"/>
    </row>
    <row r="65" spans="1:22" ht="18" hidden="1">
      <c r="A65" s="87" t="s">
        <v>270</v>
      </c>
      <c r="B65" s="86"/>
      <c r="C65" s="86"/>
      <c r="D65" s="86"/>
      <c r="E65" s="86"/>
      <c r="F65" s="86"/>
      <c r="G65" s="86"/>
      <c r="H65" s="86"/>
      <c r="I65" s="86"/>
      <c r="J65" s="86"/>
      <c r="K65" s="434"/>
      <c r="L65" s="433"/>
      <c r="M65" s="52"/>
      <c r="N65" s="52"/>
      <c r="O65" s="52"/>
      <c r="P65" s="52"/>
      <c r="Q65" s="55"/>
      <c r="R65" s="55"/>
      <c r="S65" s="55"/>
      <c r="T65" s="52"/>
      <c r="U65" s="85"/>
      <c r="V65" s="629"/>
    </row>
    <row r="66" spans="1:22" ht="47.25" customHeight="1" hidden="1">
      <c r="A66" s="87" t="s">
        <v>271</v>
      </c>
      <c r="B66" s="86"/>
      <c r="C66" s="86"/>
      <c r="D66" s="86"/>
      <c r="E66" s="86"/>
      <c r="F66" s="86"/>
      <c r="G66" s="86"/>
      <c r="H66" s="86"/>
      <c r="I66" s="86"/>
      <c r="J66" s="86"/>
      <c r="K66" s="434"/>
      <c r="L66" s="433"/>
      <c r="M66" s="52"/>
      <c r="N66" s="52"/>
      <c r="O66" s="52"/>
      <c r="P66" s="52"/>
      <c r="Q66" s="55"/>
      <c r="R66" s="55"/>
      <c r="S66" s="55"/>
      <c r="T66" s="52"/>
      <c r="U66" s="85"/>
      <c r="V66" s="629"/>
    </row>
    <row r="67" spans="1:22" ht="39" customHeight="1" hidden="1">
      <c r="A67" s="263"/>
      <c r="B67" s="86"/>
      <c r="C67" s="86"/>
      <c r="D67" s="86"/>
      <c r="E67" s="86"/>
      <c r="F67" s="86"/>
      <c r="G67" s="86"/>
      <c r="H67" s="86"/>
      <c r="I67" s="86"/>
      <c r="J67" s="86"/>
      <c r="K67" s="434"/>
      <c r="L67" s="433"/>
      <c r="M67" s="52"/>
      <c r="N67" s="52"/>
      <c r="O67" s="52"/>
      <c r="P67" s="52"/>
      <c r="Q67" s="55"/>
      <c r="R67" s="55"/>
      <c r="S67" s="55"/>
      <c r="T67" s="52"/>
      <c r="U67" s="85"/>
      <c r="V67" s="629"/>
    </row>
    <row r="68" spans="1:22" ht="39" customHeight="1" hidden="1">
      <c r="A68" s="263"/>
      <c r="B68" s="86"/>
      <c r="C68" s="86"/>
      <c r="D68" s="86"/>
      <c r="E68" s="86"/>
      <c r="F68" s="86"/>
      <c r="G68" s="86"/>
      <c r="H68" s="86"/>
      <c r="I68" s="86"/>
      <c r="J68" s="86"/>
      <c r="K68" s="434"/>
      <c r="L68" s="433"/>
      <c r="M68" s="52"/>
      <c r="N68" s="52"/>
      <c r="O68" s="52"/>
      <c r="P68" s="52"/>
      <c r="Q68" s="55"/>
      <c r="R68" s="55"/>
      <c r="S68" s="55"/>
      <c r="T68" s="52"/>
      <c r="U68" s="85"/>
      <c r="V68" s="629"/>
    </row>
    <row r="69" spans="1:22" ht="39" customHeight="1" hidden="1">
      <c r="A69" s="263"/>
      <c r="B69" s="86"/>
      <c r="C69" s="86"/>
      <c r="D69" s="86"/>
      <c r="E69" s="86"/>
      <c r="F69" s="86"/>
      <c r="G69" s="86"/>
      <c r="H69" s="86"/>
      <c r="I69" s="86"/>
      <c r="J69" s="86"/>
      <c r="K69" s="434"/>
      <c r="L69" s="433"/>
      <c r="M69" s="52"/>
      <c r="N69" s="52"/>
      <c r="O69" s="52"/>
      <c r="P69" s="52"/>
      <c r="Q69" s="55"/>
      <c r="R69" s="55"/>
      <c r="S69" s="55"/>
      <c r="T69" s="52"/>
      <c r="U69" s="85"/>
      <c r="V69" s="629"/>
    </row>
    <row r="70" spans="1:22" ht="39" customHeight="1" hidden="1">
      <c r="A70" s="263"/>
      <c r="B70" s="86"/>
      <c r="C70" s="86"/>
      <c r="D70" s="86"/>
      <c r="E70" s="86"/>
      <c r="F70" s="86"/>
      <c r="G70" s="86"/>
      <c r="H70" s="86"/>
      <c r="I70" s="86"/>
      <c r="J70" s="86"/>
      <c r="K70" s="434"/>
      <c r="L70" s="433"/>
      <c r="M70" s="52"/>
      <c r="N70" s="52"/>
      <c r="O70" s="52"/>
      <c r="P70" s="52"/>
      <c r="Q70" s="55"/>
      <c r="R70" s="55"/>
      <c r="S70" s="55"/>
      <c r="T70" s="52"/>
      <c r="U70" s="85"/>
      <c r="V70" s="629"/>
    </row>
    <row r="71" spans="1:22" ht="39" customHeight="1" hidden="1">
      <c r="A71" s="263"/>
      <c r="B71" s="86"/>
      <c r="C71" s="86"/>
      <c r="D71" s="86"/>
      <c r="E71" s="86"/>
      <c r="F71" s="86"/>
      <c r="G71" s="86"/>
      <c r="H71" s="86"/>
      <c r="I71" s="86"/>
      <c r="J71" s="86"/>
      <c r="K71" s="434"/>
      <c r="L71" s="433"/>
      <c r="M71" s="52"/>
      <c r="N71" s="52"/>
      <c r="O71" s="52"/>
      <c r="P71" s="52"/>
      <c r="Q71" s="55"/>
      <c r="R71" s="55"/>
      <c r="S71" s="55"/>
      <c r="T71" s="52"/>
      <c r="U71" s="85"/>
      <c r="V71" s="629"/>
    </row>
    <row r="72" spans="1:22" ht="39" customHeight="1" hidden="1">
      <c r="A72" s="263"/>
      <c r="B72" s="86"/>
      <c r="C72" s="86"/>
      <c r="D72" s="86"/>
      <c r="E72" s="86"/>
      <c r="F72" s="86"/>
      <c r="G72" s="86"/>
      <c r="H72" s="86"/>
      <c r="I72" s="86"/>
      <c r="J72" s="86"/>
      <c r="K72" s="434"/>
      <c r="L72" s="433"/>
      <c r="M72" s="52"/>
      <c r="N72" s="52"/>
      <c r="O72" s="52"/>
      <c r="P72" s="52"/>
      <c r="Q72" s="55"/>
      <c r="R72" s="55"/>
      <c r="S72" s="55"/>
      <c r="T72" s="52"/>
      <c r="U72" s="85"/>
      <c r="V72" s="629"/>
    </row>
    <row r="73" spans="1:22" s="15" customFormat="1" ht="27" customHeight="1" thickBot="1">
      <c r="A73" s="51" t="s">
        <v>1</v>
      </c>
      <c r="B73" s="57">
        <f>SUM(B53:B67)</f>
        <v>110460</v>
      </c>
      <c r="C73" s="57">
        <f>SUM(C53:C67)</f>
        <v>110460</v>
      </c>
      <c r="D73" s="57">
        <f>SUM(D53:D67)</f>
        <v>0</v>
      </c>
      <c r="E73" s="57">
        <f>SUM(E53:E67)</f>
        <v>0</v>
      </c>
      <c r="F73" s="1034" t="e">
        <f>E73/D73</f>
        <v>#DIV/0!</v>
      </c>
      <c r="G73" s="1033">
        <f aca="true" t="shared" si="2" ref="G73:Q73">SUM(G53:G67)</f>
        <v>1259</v>
      </c>
      <c r="H73" s="1033">
        <f>SUM(H53:H67)</f>
        <v>1259</v>
      </c>
      <c r="I73" s="706">
        <f t="shared" si="2"/>
        <v>0</v>
      </c>
      <c r="J73" s="706">
        <f t="shared" si="2"/>
        <v>0</v>
      </c>
      <c r="K73" s="1034" t="e">
        <f>J73/I73</f>
        <v>#DIV/0!</v>
      </c>
      <c r="L73" s="1032">
        <f t="shared" si="2"/>
        <v>0</v>
      </c>
      <c r="M73" s="57">
        <f t="shared" si="2"/>
        <v>0</v>
      </c>
      <c r="N73" s="57">
        <f t="shared" si="2"/>
        <v>0</v>
      </c>
      <c r="O73" s="57">
        <f t="shared" si="2"/>
        <v>0</v>
      </c>
      <c r="P73" s="57">
        <f t="shared" si="2"/>
        <v>0</v>
      </c>
      <c r="Q73" s="57">
        <f t="shared" si="2"/>
        <v>0</v>
      </c>
      <c r="R73" s="57"/>
      <c r="S73" s="57"/>
      <c r="T73" s="57"/>
      <c r="U73" s="287"/>
      <c r="V73" s="629"/>
    </row>
    <row r="74" spans="7:17" ht="15">
      <c r="G74" s="311">
        <f>B73+G73</f>
        <v>111719</v>
      </c>
      <c r="Q74" s="311">
        <f>SUM(L73:Q73)</f>
        <v>0</v>
      </c>
    </row>
    <row r="76" ht="12.75">
      <c r="E76" s="427"/>
    </row>
    <row r="77" ht="12.75">
      <c r="A77" s="337"/>
    </row>
  </sheetData>
  <sheetProtection/>
  <mergeCells count="19">
    <mergeCell ref="Q7:U7"/>
    <mergeCell ref="A48:Q48"/>
    <mergeCell ref="A50:A51"/>
    <mergeCell ref="B50:K50"/>
    <mergeCell ref="L50:U50"/>
    <mergeCell ref="B51:F51"/>
    <mergeCell ref="G51:K51"/>
    <mergeCell ref="L51:P51"/>
    <mergeCell ref="Q51:U51"/>
    <mergeCell ref="L1:Q1"/>
    <mergeCell ref="A2:Q2"/>
    <mergeCell ref="A3:Q3"/>
    <mergeCell ref="A4:Q4"/>
    <mergeCell ref="A6:A7"/>
    <mergeCell ref="B6:K6"/>
    <mergeCell ref="L6:U6"/>
    <mergeCell ref="B7:F7"/>
    <mergeCell ref="G7:K7"/>
    <mergeCell ref="L7:P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2" r:id="rId1"/>
  <headerFooter alignWithMargins="0">
    <oddFooter>&amp;R
</oddFooter>
  </headerFooter>
  <colBreaks count="1" manualBreakCount="1">
    <brk id="22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G31" sqref="G31"/>
    </sheetView>
  </sheetViews>
  <sheetFormatPr defaultColWidth="9.140625" defaultRowHeight="12.75"/>
  <cols>
    <col min="1" max="1" width="9.00390625" style="1040" customWidth="1"/>
    <col min="2" max="2" width="58.57421875" style="1041" customWidth="1"/>
    <col min="3" max="6" width="14.7109375" style="1040" customWidth="1"/>
    <col min="7" max="8" width="9.140625" style="1040" customWidth="1"/>
    <col min="9" max="16384" width="9.140625" style="1040" customWidth="1"/>
  </cols>
  <sheetData>
    <row r="1" spans="4:5" ht="15">
      <c r="D1" s="1357" t="s">
        <v>497</v>
      </c>
      <c r="E1" s="1357"/>
    </row>
    <row r="2" spans="1:6" ht="48.75" customHeight="1">
      <c r="A2" s="1358" t="s">
        <v>500</v>
      </c>
      <c r="B2" s="1358"/>
      <c r="C2" s="1358"/>
      <c r="D2" s="1358"/>
      <c r="E2" s="1358"/>
      <c r="F2" s="1042"/>
    </row>
    <row r="3" spans="1:7" ht="15.75" customHeight="1" thickBot="1">
      <c r="A3" s="802"/>
      <c r="B3" s="1043"/>
      <c r="C3" s="802"/>
      <c r="D3" s="1359" t="s">
        <v>62</v>
      </c>
      <c r="E3" s="1359"/>
      <c r="G3" s="1044"/>
    </row>
    <row r="4" spans="1:6" ht="63" customHeight="1">
      <c r="A4" s="1360" t="s">
        <v>282</v>
      </c>
      <c r="B4" s="1362" t="s">
        <v>501</v>
      </c>
      <c r="C4" s="1364" t="s">
        <v>502</v>
      </c>
      <c r="D4" s="1365"/>
      <c r="E4" s="1366"/>
      <c r="F4" s="1045"/>
    </row>
    <row r="5" spans="1:5" ht="16.5" thickBot="1">
      <c r="A5" s="1361"/>
      <c r="B5" s="1363"/>
      <c r="C5" s="1046" t="s">
        <v>503</v>
      </c>
      <c r="D5" s="1046" t="s">
        <v>589</v>
      </c>
      <c r="E5" s="1046" t="s">
        <v>590</v>
      </c>
    </row>
    <row r="6" spans="1:5" ht="16.5" thickBot="1">
      <c r="A6" s="1047">
        <v>1</v>
      </c>
      <c r="B6" s="1048">
        <v>2</v>
      </c>
      <c r="C6" s="1049">
        <v>3</v>
      </c>
      <c r="D6" s="1049">
        <v>4</v>
      </c>
      <c r="E6" s="1050">
        <v>5</v>
      </c>
    </row>
    <row r="7" spans="1:8" ht="15.75">
      <c r="A7" s="1051" t="s">
        <v>30</v>
      </c>
      <c r="B7" s="92" t="s">
        <v>586</v>
      </c>
      <c r="C7" s="1011">
        <v>4456</v>
      </c>
      <c r="D7" s="1052">
        <v>4456</v>
      </c>
      <c r="E7" s="1053">
        <v>4455</v>
      </c>
      <c r="H7" s="1171"/>
    </row>
    <row r="8" spans="1:5" ht="27" customHeight="1">
      <c r="A8" s="1054" t="s">
        <v>31</v>
      </c>
      <c r="B8" s="93" t="s">
        <v>385</v>
      </c>
      <c r="C8" s="77">
        <v>5000</v>
      </c>
      <c r="D8" s="1055">
        <v>5000</v>
      </c>
      <c r="E8" s="1056">
        <v>5000</v>
      </c>
    </row>
    <row r="9" spans="1:5" ht="27" customHeight="1">
      <c r="A9" s="1054" t="s">
        <v>10</v>
      </c>
      <c r="B9" s="89" t="s">
        <v>587</v>
      </c>
      <c r="C9" s="77">
        <v>2000</v>
      </c>
      <c r="D9" s="1055"/>
      <c r="E9" s="1056"/>
    </row>
    <row r="10" spans="1:5" ht="27" customHeight="1" thickBot="1">
      <c r="A10" s="1054" t="s">
        <v>11</v>
      </c>
      <c r="B10" s="88" t="s">
        <v>588</v>
      </c>
      <c r="C10" s="77">
        <v>2000</v>
      </c>
      <c r="D10" s="1055"/>
      <c r="E10" s="1056"/>
    </row>
    <row r="11" spans="1:5" ht="27" customHeight="1" hidden="1">
      <c r="A11" s="1054" t="s">
        <v>12</v>
      </c>
      <c r="B11" s="89"/>
      <c r="C11" s="77"/>
      <c r="D11" s="1055"/>
      <c r="E11" s="1056"/>
    </row>
    <row r="12" spans="1:5" ht="27" customHeight="1" hidden="1">
      <c r="A12" s="1054" t="s">
        <v>13</v>
      </c>
      <c r="B12" s="88"/>
      <c r="C12" s="77"/>
      <c r="D12" s="1055"/>
      <c r="E12" s="1056"/>
    </row>
    <row r="13" spans="1:5" ht="27" customHeight="1" hidden="1">
      <c r="A13" s="1054" t="s">
        <v>14</v>
      </c>
      <c r="B13" s="88"/>
      <c r="C13" s="77"/>
      <c r="D13" s="1055"/>
      <c r="E13" s="1056"/>
    </row>
    <row r="14" spans="1:5" ht="27" customHeight="1" hidden="1">
      <c r="A14" s="1054" t="s">
        <v>63</v>
      </c>
      <c r="B14" s="88"/>
      <c r="C14" s="77"/>
      <c r="D14" s="1055"/>
      <c r="E14" s="1056"/>
    </row>
    <row r="15" spans="1:5" ht="27" customHeight="1" hidden="1">
      <c r="A15" s="1054" t="s">
        <v>64</v>
      </c>
      <c r="B15" s="88"/>
      <c r="C15" s="77"/>
      <c r="D15" s="1055"/>
      <c r="E15" s="1056"/>
    </row>
    <row r="16" spans="1:5" ht="27" customHeight="1" hidden="1" thickBot="1">
      <c r="A16" s="1054" t="s">
        <v>504</v>
      </c>
      <c r="B16" s="88"/>
      <c r="C16" s="77"/>
      <c r="D16" s="1055"/>
      <c r="E16" s="1056"/>
    </row>
    <row r="17" spans="1:5" ht="27" customHeight="1" hidden="1">
      <c r="A17" s="1057"/>
      <c r="B17" s="1058"/>
      <c r="C17" s="1059"/>
      <c r="D17" s="1059"/>
      <c r="E17" s="1060"/>
    </row>
    <row r="18" spans="1:5" ht="27" customHeight="1" hidden="1">
      <c r="A18" s="1057"/>
      <c r="B18" s="1058"/>
      <c r="C18" s="1059"/>
      <c r="D18" s="1059"/>
      <c r="E18" s="1060"/>
    </row>
    <row r="19" spans="1:5" ht="27" customHeight="1" hidden="1">
      <c r="A19" s="1057"/>
      <c r="B19" s="1058"/>
      <c r="C19" s="1059"/>
      <c r="D19" s="1059"/>
      <c r="E19" s="1060"/>
    </row>
    <row r="20" spans="1:5" ht="27" customHeight="1" hidden="1">
      <c r="A20" s="1057"/>
      <c r="B20" s="1058"/>
      <c r="C20" s="1059"/>
      <c r="D20" s="1059"/>
      <c r="E20" s="1060"/>
    </row>
    <row r="21" spans="1:5" ht="27" customHeight="1" hidden="1">
      <c r="A21" s="1057"/>
      <c r="B21" s="1058"/>
      <c r="C21" s="1059"/>
      <c r="D21" s="1059"/>
      <c r="E21" s="1060"/>
    </row>
    <row r="22" spans="1:5" ht="27" customHeight="1" hidden="1">
      <c r="A22" s="1057"/>
      <c r="B22" s="1058"/>
      <c r="C22" s="1059"/>
      <c r="D22" s="1059"/>
      <c r="E22" s="1060"/>
    </row>
    <row r="23" spans="1:5" ht="27" customHeight="1" hidden="1">
      <c r="A23" s="1057"/>
      <c r="B23" s="1058"/>
      <c r="C23" s="1059"/>
      <c r="D23" s="1059"/>
      <c r="E23" s="1060"/>
    </row>
    <row r="24" spans="1:5" ht="32.25" customHeight="1" hidden="1" thickBot="1">
      <c r="A24" s="1057" t="s">
        <v>12</v>
      </c>
      <c r="B24" s="1058"/>
      <c r="C24" s="1059"/>
      <c r="D24" s="1059"/>
      <c r="E24" s="1060"/>
    </row>
    <row r="25" spans="1:6" ht="27" customHeight="1" thickBot="1">
      <c r="A25" s="1047">
        <v>5</v>
      </c>
      <c r="B25" s="1061" t="s">
        <v>505</v>
      </c>
      <c r="C25" s="1062">
        <f>SUM(C7:C24)</f>
        <v>13456</v>
      </c>
      <c r="D25" s="1062">
        <f>SUM(D7:D24)</f>
        <v>9456</v>
      </c>
      <c r="E25" s="1063">
        <f>SUM(E7:E24)</f>
        <v>9455</v>
      </c>
      <c r="F25" s="1172"/>
    </row>
    <row r="28" ht="15">
      <c r="B28" s="1064"/>
    </row>
    <row r="29" ht="15.75">
      <c r="B29" s="1065"/>
    </row>
    <row r="30" ht="15">
      <c r="B30" s="1064"/>
    </row>
  </sheetData>
  <sheetProtection/>
  <mergeCells count="6">
    <mergeCell ref="D1:E1"/>
    <mergeCell ref="A2:E2"/>
    <mergeCell ref="D3:E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K9" sqref="K9:K10"/>
    </sheetView>
  </sheetViews>
  <sheetFormatPr defaultColWidth="9.140625" defaultRowHeight="12.75"/>
  <cols>
    <col min="1" max="1" width="8.140625" style="801" customWidth="1"/>
    <col min="2" max="2" width="64.00390625" style="801" customWidth="1"/>
    <col min="3" max="3" width="19.8515625" style="801" customWidth="1"/>
    <col min="4" max="5" width="16.7109375" style="801" hidden="1" customWidth="1"/>
    <col min="6" max="6" width="12.00390625" style="801" hidden="1" customWidth="1"/>
    <col min="7" max="7" width="0" style="801" hidden="1" customWidth="1"/>
    <col min="8" max="16384" width="9.140625" style="801" customWidth="1"/>
  </cols>
  <sheetData>
    <row r="1" spans="3:6" ht="15">
      <c r="C1" s="1371" t="s">
        <v>470</v>
      </c>
      <c r="D1" s="1371"/>
      <c r="E1" s="1371"/>
      <c r="F1" s="1371"/>
    </row>
    <row r="2" spans="1:6" ht="47.25" customHeight="1">
      <c r="A2" s="1370" t="s">
        <v>471</v>
      </c>
      <c r="B2" s="1370"/>
      <c r="C2" s="1370"/>
      <c r="D2" s="1370"/>
      <c r="E2" s="1370"/>
      <c r="F2" s="1370"/>
    </row>
    <row r="3" spans="1:6" ht="15.75" customHeight="1" thickBot="1">
      <c r="A3" s="802"/>
      <c r="B3" s="802"/>
      <c r="C3" s="803" t="s">
        <v>62</v>
      </c>
      <c r="D3" s="803"/>
      <c r="E3" s="803"/>
      <c r="F3" s="804"/>
    </row>
    <row r="4" spans="1:7" ht="44.25" customHeight="1" thickBot="1">
      <c r="A4" s="805" t="s">
        <v>282</v>
      </c>
      <c r="B4" s="806" t="s">
        <v>472</v>
      </c>
      <c r="C4" s="807" t="s">
        <v>617</v>
      </c>
      <c r="D4" s="807"/>
      <c r="E4" s="807" t="s">
        <v>263</v>
      </c>
      <c r="F4" s="807" t="s">
        <v>264</v>
      </c>
      <c r="G4" s="807" t="s">
        <v>577</v>
      </c>
    </row>
    <row r="5" spans="1:7" ht="26.25" customHeight="1" thickBot="1">
      <c r="A5" s="808">
        <v>1</v>
      </c>
      <c r="B5" s="809">
        <v>2</v>
      </c>
      <c r="C5" s="810">
        <v>3</v>
      </c>
      <c r="D5" s="810">
        <v>4</v>
      </c>
      <c r="E5" s="810">
        <v>5</v>
      </c>
      <c r="F5" s="810">
        <v>6</v>
      </c>
      <c r="G5" s="810"/>
    </row>
    <row r="6" spans="1:7" ht="31.5" customHeight="1">
      <c r="A6" s="811" t="s">
        <v>30</v>
      </c>
      <c r="B6" s="812" t="s">
        <v>326</v>
      </c>
      <c r="C6" s="813">
        <v>18200</v>
      </c>
      <c r="D6" s="813"/>
      <c r="E6" s="813">
        <v>9958</v>
      </c>
      <c r="F6" s="874">
        <f aca="true" t="shared" si="0" ref="F6:F12">E6/C6</f>
        <v>0.5471428571428572</v>
      </c>
      <c r="G6" s="813"/>
    </row>
    <row r="7" spans="1:7" ht="26.25" customHeight="1">
      <c r="A7" s="814" t="s">
        <v>31</v>
      </c>
      <c r="B7" s="812" t="s">
        <v>473</v>
      </c>
      <c r="C7" s="815">
        <v>90000</v>
      </c>
      <c r="D7" s="815"/>
      <c r="E7" s="815">
        <v>40768</v>
      </c>
      <c r="F7" s="875">
        <f t="shared" si="0"/>
        <v>0.45297777777777776</v>
      </c>
      <c r="G7" s="815"/>
    </row>
    <row r="8" spans="1:7" ht="33.75" customHeight="1">
      <c r="A8" s="816" t="s">
        <v>10</v>
      </c>
      <c r="B8" s="817" t="s">
        <v>474</v>
      </c>
      <c r="C8" s="818">
        <v>1000</v>
      </c>
      <c r="D8" s="818"/>
      <c r="E8" s="818">
        <v>1601</v>
      </c>
      <c r="F8" s="876">
        <f t="shared" si="0"/>
        <v>1.601</v>
      </c>
      <c r="G8" s="818"/>
    </row>
    <row r="9" spans="1:7" ht="33" customHeight="1">
      <c r="A9" s="814" t="s">
        <v>11</v>
      </c>
      <c r="B9" s="819" t="s">
        <v>341</v>
      </c>
      <c r="C9" s="818">
        <v>344</v>
      </c>
      <c r="D9" s="818"/>
      <c r="E9" s="818">
        <f>22+60+15+34</f>
        <v>131</v>
      </c>
      <c r="F9" s="876">
        <f t="shared" si="0"/>
        <v>0.3808139534883721</v>
      </c>
      <c r="G9" s="818"/>
    </row>
    <row r="10" spans="1:7" ht="26.25" customHeight="1" thickBot="1">
      <c r="A10" s="816" t="s">
        <v>12</v>
      </c>
      <c r="B10" s="819" t="s">
        <v>475</v>
      </c>
      <c r="C10" s="820">
        <v>9476</v>
      </c>
      <c r="D10" s="820"/>
      <c r="E10" s="820">
        <f>164+4382+561</f>
        <v>5107</v>
      </c>
      <c r="F10" s="877">
        <f t="shared" si="0"/>
        <v>0.5389404812157028</v>
      </c>
      <c r="G10" s="820"/>
    </row>
    <row r="11" spans="1:7" ht="26.25" customHeight="1" hidden="1" thickBot="1">
      <c r="A11" s="816" t="s">
        <v>13</v>
      </c>
      <c r="B11" s="821" t="s">
        <v>476</v>
      </c>
      <c r="C11" s="818"/>
      <c r="D11" s="818"/>
      <c r="E11" s="818"/>
      <c r="F11" s="876" t="e">
        <f t="shared" si="0"/>
        <v>#DIV/0!</v>
      </c>
      <c r="G11" s="818"/>
    </row>
    <row r="12" spans="1:7" ht="26.25" customHeight="1" thickBot="1">
      <c r="A12" s="1367" t="s">
        <v>477</v>
      </c>
      <c r="B12" s="1368"/>
      <c r="C12" s="822">
        <f>SUM(C6:C11)</f>
        <v>119020</v>
      </c>
      <c r="D12" s="822">
        <f>SUM(D6:D11)</f>
        <v>0</v>
      </c>
      <c r="E12" s="822">
        <f>SUM(E6:E11)</f>
        <v>57565</v>
      </c>
      <c r="F12" s="878">
        <f t="shared" si="0"/>
        <v>0.48365820870441945</v>
      </c>
      <c r="G12" s="822">
        <f>SUM(G6:G11)</f>
        <v>0</v>
      </c>
    </row>
    <row r="13" spans="1:5" ht="23.25" customHeight="1">
      <c r="A13" s="1369"/>
      <c r="B13" s="1369"/>
      <c r="C13" s="1369"/>
      <c r="D13" s="873"/>
      <c r="E13" s="873"/>
    </row>
  </sheetData>
  <sheetProtection/>
  <mergeCells count="4">
    <mergeCell ref="A12:B12"/>
    <mergeCell ref="A13:C13"/>
    <mergeCell ref="A2:F2"/>
    <mergeCell ref="C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55.57421875" style="823" customWidth="1"/>
    <col min="2" max="2" width="27.7109375" style="823" customWidth="1"/>
    <col min="3" max="3" width="11.140625" style="824" customWidth="1"/>
    <col min="4" max="4" width="12.28125" style="824" hidden="1" customWidth="1"/>
    <col min="5" max="5" width="26.8515625" style="0" customWidth="1"/>
    <col min="6" max="6" width="12.00390625" style="0" customWidth="1"/>
    <col min="7" max="7" width="16.00390625" style="0" hidden="1" customWidth="1"/>
  </cols>
  <sheetData>
    <row r="1" spans="5:7" ht="12.75">
      <c r="E1" s="1385" t="s">
        <v>478</v>
      </c>
      <c r="F1" s="1385"/>
      <c r="G1" s="825"/>
    </row>
    <row r="2" spans="1:7" ht="26.25" customHeight="1">
      <c r="A2" s="1386" t="s">
        <v>603</v>
      </c>
      <c r="B2" s="1386"/>
      <c r="C2" s="1386"/>
      <c r="D2" s="1386"/>
      <c r="E2" s="1386"/>
      <c r="F2" s="1386"/>
      <c r="G2" s="826"/>
    </row>
    <row r="3" spans="1:7" ht="21" customHeight="1">
      <c r="A3" s="1387" t="s">
        <v>479</v>
      </c>
      <c r="B3" s="1387"/>
      <c r="C3" s="1387"/>
      <c r="D3" s="1387"/>
      <c r="E3" s="1387"/>
      <c r="F3" s="1387"/>
      <c r="G3" s="827"/>
    </row>
    <row r="4" spans="6:7" ht="32.25" customHeight="1" thickBot="1">
      <c r="F4" s="825" t="s">
        <v>480</v>
      </c>
      <c r="G4" s="825"/>
    </row>
    <row r="5" spans="1:7" s="829" customFormat="1" ht="13.5" thickBot="1">
      <c r="A5" s="828" t="s">
        <v>4</v>
      </c>
      <c r="B5" s="1388" t="s">
        <v>481</v>
      </c>
      <c r="C5" s="1389"/>
      <c r="D5" s="1389"/>
      <c r="E5" s="1390" t="s">
        <v>482</v>
      </c>
      <c r="F5" s="1389"/>
      <c r="G5" s="1391"/>
    </row>
    <row r="6" ht="12.75">
      <c r="A6" s="20"/>
    </row>
    <row r="7" spans="1:7" ht="38.25">
      <c r="A7" s="830"/>
      <c r="B7" s="830"/>
      <c r="C7" s="1468" t="s">
        <v>636</v>
      </c>
      <c r="D7" s="831" t="s">
        <v>578</v>
      </c>
      <c r="E7" s="832"/>
      <c r="F7" s="1468" t="s">
        <v>636</v>
      </c>
      <c r="G7" s="831" t="s">
        <v>578</v>
      </c>
    </row>
    <row r="8" spans="1:8" ht="20.25" customHeight="1">
      <c r="A8" s="833" t="s">
        <v>613</v>
      </c>
      <c r="B8" s="834" t="s">
        <v>308</v>
      </c>
      <c r="C8" s="835">
        <v>28721</v>
      </c>
      <c r="D8" s="835"/>
      <c r="E8" s="836" t="s">
        <v>483</v>
      </c>
      <c r="F8" s="835">
        <v>43030</v>
      </c>
      <c r="G8" s="835"/>
      <c r="H8" s="837"/>
    </row>
    <row r="9" spans="1:7" ht="18" customHeight="1">
      <c r="A9" s="1376" t="s">
        <v>586</v>
      </c>
      <c r="B9" s="838" t="s">
        <v>484</v>
      </c>
      <c r="C9" s="839"/>
      <c r="D9" s="839"/>
      <c r="E9" s="840"/>
      <c r="F9" s="841"/>
      <c r="G9" s="839"/>
    </row>
    <row r="10" spans="1:7" ht="18.75" customHeight="1" thickBot="1">
      <c r="A10" s="1378"/>
      <c r="B10" s="843" t="s">
        <v>485</v>
      </c>
      <c r="C10" s="844">
        <v>28721</v>
      </c>
      <c r="D10" s="844"/>
      <c r="E10" s="845" t="s">
        <v>486</v>
      </c>
      <c r="F10" s="846">
        <v>43030</v>
      </c>
      <c r="G10" s="844"/>
    </row>
    <row r="11" spans="1:7" ht="12" customHeight="1">
      <c r="A11" s="848"/>
      <c r="B11" s="849"/>
      <c r="C11" s="850"/>
      <c r="D11" s="850"/>
      <c r="E11" s="851"/>
      <c r="F11" s="852"/>
      <c r="G11" s="852"/>
    </row>
    <row r="13" spans="1:7" ht="12.75" hidden="1">
      <c r="A13" s="853" t="s">
        <v>487</v>
      </c>
      <c r="B13" s="854" t="s">
        <v>308</v>
      </c>
      <c r="C13" s="855"/>
      <c r="D13" s="855"/>
      <c r="E13" s="856" t="s">
        <v>483</v>
      </c>
      <c r="F13" s="855"/>
      <c r="G13" s="857"/>
    </row>
    <row r="14" spans="1:7" ht="12.75" hidden="1">
      <c r="A14" s="1376"/>
      <c r="B14" s="1379" t="s">
        <v>484</v>
      </c>
      <c r="C14" s="1381"/>
      <c r="D14" s="1381"/>
      <c r="E14" s="1372"/>
      <c r="F14" s="1383"/>
      <c r="G14" s="1392"/>
    </row>
    <row r="15" spans="1:7" ht="13.5" hidden="1" thickBot="1">
      <c r="A15" s="1377"/>
      <c r="B15" s="1380"/>
      <c r="C15" s="1382"/>
      <c r="D15" s="1382"/>
      <c r="E15" s="1373"/>
      <c r="F15" s="1384"/>
      <c r="G15" s="1393"/>
    </row>
    <row r="16" spans="1:7" ht="13.5" hidden="1" thickBot="1">
      <c r="A16" s="1378"/>
      <c r="B16" s="860" t="s">
        <v>485</v>
      </c>
      <c r="C16" s="844"/>
      <c r="D16" s="844"/>
      <c r="E16" s="845" t="s">
        <v>486</v>
      </c>
      <c r="F16" s="846"/>
      <c r="G16" s="857"/>
    </row>
    <row r="17" spans="1:7" ht="12.75" hidden="1">
      <c r="A17" s="848"/>
      <c r="B17" s="861"/>
      <c r="C17" s="850"/>
      <c r="D17" s="850"/>
      <c r="E17" s="851"/>
      <c r="F17" s="852"/>
      <c r="G17" s="852"/>
    </row>
    <row r="18" ht="13.5" hidden="1" thickBot="1"/>
    <row r="19" spans="1:7" ht="12.75" hidden="1">
      <c r="A19" s="862" t="s">
        <v>488</v>
      </c>
      <c r="B19" s="863" t="s">
        <v>489</v>
      </c>
      <c r="C19" s="864"/>
      <c r="D19" s="864"/>
      <c r="E19" s="865" t="s">
        <v>483</v>
      </c>
      <c r="F19" s="866"/>
      <c r="G19" s="866"/>
    </row>
    <row r="20" spans="1:7" ht="12.75" hidden="1">
      <c r="A20" s="1376"/>
      <c r="B20" s="867" t="s">
        <v>484</v>
      </c>
      <c r="C20" s="868"/>
      <c r="D20" s="868"/>
      <c r="E20" s="869"/>
      <c r="F20" s="870"/>
      <c r="G20" s="870"/>
    </row>
    <row r="21" spans="1:7" ht="25.5" hidden="1">
      <c r="A21" s="1377"/>
      <c r="B21" s="838" t="s">
        <v>490</v>
      </c>
      <c r="C21" s="839"/>
      <c r="D21" s="839"/>
      <c r="E21" s="840"/>
      <c r="F21" s="842"/>
      <c r="G21" s="842"/>
    </row>
    <row r="22" spans="1:7" ht="13.5" hidden="1" thickBot="1">
      <c r="A22" s="1378"/>
      <c r="B22" s="843" t="s">
        <v>485</v>
      </c>
      <c r="C22" s="844"/>
      <c r="D22" s="844"/>
      <c r="E22" s="845" t="s">
        <v>486</v>
      </c>
      <c r="F22" s="847"/>
      <c r="G22" s="847"/>
    </row>
    <row r="24" spans="1:7" ht="12.75" hidden="1">
      <c r="A24" s="853"/>
      <c r="B24" s="854" t="s">
        <v>308</v>
      </c>
      <c r="C24" s="855"/>
      <c r="D24" s="855"/>
      <c r="E24" s="856" t="s">
        <v>483</v>
      </c>
      <c r="F24" s="857"/>
      <c r="G24" s="871"/>
    </row>
    <row r="25" spans="1:7" ht="12.75" hidden="1">
      <c r="A25" s="1376"/>
      <c r="B25" s="1379" t="s">
        <v>491</v>
      </c>
      <c r="C25" s="1381"/>
      <c r="D25" s="858"/>
      <c r="E25" s="1372"/>
      <c r="F25" s="1374"/>
      <c r="G25" s="872"/>
    </row>
    <row r="26" spans="1:7" ht="12.75" hidden="1">
      <c r="A26" s="1377"/>
      <c r="B26" s="1380"/>
      <c r="C26" s="1382"/>
      <c r="D26" s="859"/>
      <c r="E26" s="1373"/>
      <c r="F26" s="1375"/>
      <c r="G26" s="872"/>
    </row>
    <row r="27" spans="1:7" ht="13.5" hidden="1" thickBot="1">
      <c r="A27" s="1378"/>
      <c r="B27" s="860" t="s">
        <v>485</v>
      </c>
      <c r="C27" s="844"/>
      <c r="D27" s="844"/>
      <c r="E27" s="845" t="s">
        <v>486</v>
      </c>
      <c r="F27" s="847"/>
      <c r="G27" s="852"/>
    </row>
    <row r="28" ht="12.75" hidden="1"/>
  </sheetData>
  <sheetProtection/>
  <mergeCells count="19">
    <mergeCell ref="E14:E15"/>
    <mergeCell ref="F14:F15"/>
    <mergeCell ref="E1:F1"/>
    <mergeCell ref="A2:F2"/>
    <mergeCell ref="A3:F3"/>
    <mergeCell ref="B5:D5"/>
    <mergeCell ref="E5:G5"/>
    <mergeCell ref="A9:A10"/>
    <mergeCell ref="G14:G15"/>
    <mergeCell ref="E25:E26"/>
    <mergeCell ref="F25:F26"/>
    <mergeCell ref="A14:A16"/>
    <mergeCell ref="B14:B15"/>
    <mergeCell ref="C14:C15"/>
    <mergeCell ref="A20:A22"/>
    <mergeCell ref="A25:A27"/>
    <mergeCell ref="B25:B26"/>
    <mergeCell ref="C25:C26"/>
    <mergeCell ref="D14:D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57421875" style="1066" customWidth="1"/>
    <col min="2" max="2" width="24.7109375" style="1067" customWidth="1"/>
    <col min="3" max="4" width="7.7109375" style="1068" customWidth="1"/>
    <col min="5" max="5" width="8.140625" style="1068" customWidth="1"/>
    <col min="6" max="6" width="7.57421875" style="1068" customWidth="1"/>
    <col min="7" max="7" width="7.421875" style="1068" customWidth="1"/>
    <col min="8" max="8" width="7.57421875" style="1068" customWidth="1"/>
    <col min="9" max="9" width="7.00390625" style="1068" customWidth="1"/>
    <col min="10" max="14" width="8.140625" style="1068" customWidth="1"/>
    <col min="15" max="15" width="10.8515625" style="1066" customWidth="1"/>
    <col min="16" max="17" width="0" style="1068" hidden="1" customWidth="1"/>
    <col min="18" max="16384" width="9.140625" style="1068" customWidth="1"/>
  </cols>
  <sheetData>
    <row r="1" spans="13:15" ht="15.75">
      <c r="M1" s="1394" t="s">
        <v>506</v>
      </c>
      <c r="N1" s="1394"/>
      <c r="O1" s="1394"/>
    </row>
    <row r="2" spans="1:15" ht="31.5" customHeight="1">
      <c r="A2" s="1395" t="s">
        <v>610</v>
      </c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</row>
    <row r="3" ht="16.5" thickBot="1">
      <c r="O3" s="1069" t="s">
        <v>507</v>
      </c>
    </row>
    <row r="4" spans="1:15" s="1066" customFormat="1" ht="35.25" customHeight="1" thickBot="1">
      <c r="A4" s="1070" t="s">
        <v>282</v>
      </c>
      <c r="B4" s="1071" t="s">
        <v>4</v>
      </c>
      <c r="C4" s="1072" t="s">
        <v>508</v>
      </c>
      <c r="D4" s="1072" t="s">
        <v>509</v>
      </c>
      <c r="E4" s="1072" t="s">
        <v>510</v>
      </c>
      <c r="F4" s="1072" t="s">
        <v>511</v>
      </c>
      <c r="G4" s="1072" t="s">
        <v>512</v>
      </c>
      <c r="H4" s="1072" t="s">
        <v>513</v>
      </c>
      <c r="I4" s="1072" t="s">
        <v>514</v>
      </c>
      <c r="J4" s="1072" t="s">
        <v>515</v>
      </c>
      <c r="K4" s="1072" t="s">
        <v>516</v>
      </c>
      <c r="L4" s="1072" t="s">
        <v>517</v>
      </c>
      <c r="M4" s="1072" t="s">
        <v>518</v>
      </c>
      <c r="N4" s="1072" t="s">
        <v>519</v>
      </c>
      <c r="O4" s="1073" t="s">
        <v>22</v>
      </c>
    </row>
    <row r="5" spans="1:15" s="1075" customFormat="1" ht="15" customHeight="1" thickBot="1">
      <c r="A5" s="1074" t="s">
        <v>30</v>
      </c>
      <c r="B5" s="1397" t="s">
        <v>115</v>
      </c>
      <c r="C5" s="1398"/>
      <c r="D5" s="1398"/>
      <c r="E5" s="1398"/>
      <c r="F5" s="1398"/>
      <c r="G5" s="1398"/>
      <c r="H5" s="1398"/>
      <c r="I5" s="1398"/>
      <c r="J5" s="1398"/>
      <c r="K5" s="1398"/>
      <c r="L5" s="1398"/>
      <c r="M5" s="1398"/>
      <c r="N5" s="1398"/>
      <c r="O5" s="1399"/>
    </row>
    <row r="6" spans="1:16" s="1075" customFormat="1" ht="15" customHeight="1">
      <c r="A6" s="1076" t="s">
        <v>31</v>
      </c>
      <c r="B6" s="1077" t="s">
        <v>520</v>
      </c>
      <c r="C6" s="1078"/>
      <c r="D6" s="1078"/>
      <c r="E6" s="1078">
        <v>61022</v>
      </c>
      <c r="F6" s="1078"/>
      <c r="G6" s="1078"/>
      <c r="H6" s="1078"/>
      <c r="I6" s="1078"/>
      <c r="J6" s="1078"/>
      <c r="K6" s="1078">
        <v>61022</v>
      </c>
      <c r="L6" s="1078"/>
      <c r="M6" s="1078"/>
      <c r="N6" s="1078"/>
      <c r="O6" s="1079">
        <f aca="true" t="shared" si="0" ref="O6:O12">SUM(C6:N6)</f>
        <v>122044</v>
      </c>
      <c r="P6" s="1075">
        <v>105070</v>
      </c>
    </row>
    <row r="7" spans="1:19" s="1084" customFormat="1" ht="13.5" customHeight="1">
      <c r="A7" s="1080" t="s">
        <v>10</v>
      </c>
      <c r="B7" s="1081" t="s">
        <v>521</v>
      </c>
      <c r="C7" s="1082">
        <v>3882</v>
      </c>
      <c r="D7" s="1082">
        <v>3882</v>
      </c>
      <c r="E7" s="1082">
        <v>3882</v>
      </c>
      <c r="F7" s="1082">
        <v>3882</v>
      </c>
      <c r="G7" s="1082">
        <v>3882</v>
      </c>
      <c r="H7" s="1082">
        <v>3882</v>
      </c>
      <c r="I7" s="1082">
        <v>3882</v>
      </c>
      <c r="J7" s="1082">
        <v>3882</v>
      </c>
      <c r="K7" s="1082">
        <v>3882</v>
      </c>
      <c r="L7" s="1082">
        <v>3882</v>
      </c>
      <c r="M7" s="1082">
        <v>3882</v>
      </c>
      <c r="N7" s="1082">
        <v>3883</v>
      </c>
      <c r="O7" s="1083">
        <f t="shared" si="0"/>
        <v>46585</v>
      </c>
      <c r="P7" s="1084">
        <v>73977</v>
      </c>
      <c r="S7" s="1075"/>
    </row>
    <row r="8" spans="1:19" s="1084" customFormat="1" ht="27" customHeight="1">
      <c r="A8" s="1080" t="s">
        <v>11</v>
      </c>
      <c r="B8" s="1085" t="s">
        <v>522</v>
      </c>
      <c r="C8" s="1086">
        <v>22617</v>
      </c>
      <c r="D8" s="1087">
        <v>22618</v>
      </c>
      <c r="E8" s="1086">
        <f>22617+4075</f>
        <v>26692</v>
      </c>
      <c r="F8" s="1087">
        <v>22618</v>
      </c>
      <c r="G8" s="1086">
        <v>22617</v>
      </c>
      <c r="H8" s="1087">
        <v>22618</v>
      </c>
      <c r="I8" s="1086">
        <v>22617</v>
      </c>
      <c r="J8" s="1087">
        <f>22618+4075</f>
        <v>26693</v>
      </c>
      <c r="K8" s="1086">
        <v>22617</v>
      </c>
      <c r="L8" s="1087">
        <v>22618</v>
      </c>
      <c r="M8" s="1086">
        <v>22617</v>
      </c>
      <c r="N8" s="1087">
        <v>22617</v>
      </c>
      <c r="O8" s="1083">
        <f t="shared" si="0"/>
        <v>279559</v>
      </c>
      <c r="P8" s="1084">
        <v>13700</v>
      </c>
      <c r="S8" s="1075"/>
    </row>
    <row r="9" spans="1:19" s="1084" customFormat="1" ht="21.75" customHeight="1">
      <c r="A9" s="1080" t="s">
        <v>12</v>
      </c>
      <c r="B9" s="1085" t="s">
        <v>523</v>
      </c>
      <c r="C9" s="1086"/>
      <c r="D9" s="1086"/>
      <c r="E9" s="1086"/>
      <c r="F9" s="1086"/>
      <c r="G9" s="1086"/>
      <c r="H9" s="1086">
        <v>35508</v>
      </c>
      <c r="I9" s="1086"/>
      <c r="J9" s="1086"/>
      <c r="K9" s="1086"/>
      <c r="L9" s="1086"/>
      <c r="M9" s="1086"/>
      <c r="N9" s="1086"/>
      <c r="O9" s="1083">
        <f t="shared" si="0"/>
        <v>35508</v>
      </c>
      <c r="P9" s="1084">
        <v>246945</v>
      </c>
      <c r="S9" s="1075"/>
    </row>
    <row r="10" spans="1:16" s="1084" customFormat="1" ht="23.25" customHeight="1">
      <c r="A10" s="1080" t="s">
        <v>12</v>
      </c>
      <c r="B10" s="1081" t="s">
        <v>524</v>
      </c>
      <c r="C10" s="1082"/>
      <c r="D10" s="1082"/>
      <c r="E10" s="1082">
        <v>15</v>
      </c>
      <c r="F10" s="1082"/>
      <c r="G10" s="1082"/>
      <c r="H10" s="1082">
        <v>15</v>
      </c>
      <c r="I10" s="1082"/>
      <c r="J10" s="1082"/>
      <c r="K10" s="1082">
        <v>15</v>
      </c>
      <c r="L10" s="1082"/>
      <c r="M10" s="1082"/>
      <c r="N10" s="1082">
        <v>15</v>
      </c>
      <c r="O10" s="1083">
        <f t="shared" si="0"/>
        <v>60</v>
      </c>
      <c r="P10" s="1084">
        <v>118427</v>
      </c>
    </row>
    <row r="11" spans="1:16" s="1084" customFormat="1" ht="23.25" customHeight="1">
      <c r="A11" s="1080" t="s">
        <v>13</v>
      </c>
      <c r="B11" s="1081" t="s">
        <v>525</v>
      </c>
      <c r="C11" s="1082"/>
      <c r="D11" s="1082"/>
      <c r="E11" s="1082"/>
      <c r="F11" s="1082"/>
      <c r="G11" s="1082">
        <v>2500</v>
      </c>
      <c r="H11" s="1082"/>
      <c r="I11" s="1082"/>
      <c r="J11" s="1082"/>
      <c r="K11" s="1082"/>
      <c r="L11" s="1082"/>
      <c r="M11" s="1082"/>
      <c r="N11" s="1082"/>
      <c r="O11" s="1083">
        <f t="shared" si="0"/>
        <v>2500</v>
      </c>
      <c r="P11" s="1084">
        <v>0</v>
      </c>
    </row>
    <row r="12" spans="1:16" s="1084" customFormat="1" ht="23.25" customHeight="1" thickBot="1">
      <c r="A12" s="1080" t="s">
        <v>14</v>
      </c>
      <c r="B12" s="1081" t="s">
        <v>526</v>
      </c>
      <c r="C12" s="1082">
        <v>84445</v>
      </c>
      <c r="D12" s="1082"/>
      <c r="E12" s="1082"/>
      <c r="F12" s="1082"/>
      <c r="G12" s="1082"/>
      <c r="H12" s="1082"/>
      <c r="I12" s="1082">
        <v>32367</v>
      </c>
      <c r="J12" s="1082"/>
      <c r="K12" s="1082"/>
      <c r="L12" s="1082"/>
      <c r="M12" s="1082"/>
      <c r="N12" s="1082"/>
      <c r="O12" s="1083">
        <f t="shared" si="0"/>
        <v>116812</v>
      </c>
      <c r="P12" s="1084">
        <v>7592</v>
      </c>
    </row>
    <row r="13" spans="1:17" s="1075" customFormat="1" ht="15.75" customHeight="1" thickBot="1">
      <c r="A13" s="1080" t="s">
        <v>504</v>
      </c>
      <c r="B13" s="1088" t="s">
        <v>527</v>
      </c>
      <c r="C13" s="1089">
        <f aca="true" t="shared" si="1" ref="C13:O13">SUM(C6:C12)</f>
        <v>110944</v>
      </c>
      <c r="D13" s="1089">
        <f t="shared" si="1"/>
        <v>26500</v>
      </c>
      <c r="E13" s="1089">
        <f t="shared" si="1"/>
        <v>91611</v>
      </c>
      <c r="F13" s="1089">
        <f t="shared" si="1"/>
        <v>26500</v>
      </c>
      <c r="G13" s="1089">
        <f t="shared" si="1"/>
        <v>28999</v>
      </c>
      <c r="H13" s="1089">
        <f t="shared" si="1"/>
        <v>62023</v>
      </c>
      <c r="I13" s="1089">
        <f t="shared" si="1"/>
        <v>58866</v>
      </c>
      <c r="J13" s="1089">
        <f t="shared" si="1"/>
        <v>30575</v>
      </c>
      <c r="K13" s="1089">
        <f t="shared" si="1"/>
        <v>87536</v>
      </c>
      <c r="L13" s="1089">
        <f t="shared" si="1"/>
        <v>26500</v>
      </c>
      <c r="M13" s="1089">
        <f t="shared" si="1"/>
        <v>26499</v>
      </c>
      <c r="N13" s="1089">
        <f t="shared" si="1"/>
        <v>26515</v>
      </c>
      <c r="O13" s="1090">
        <f t="shared" si="1"/>
        <v>603068</v>
      </c>
      <c r="Q13" s="1075">
        <f>SUM(P6:P12)</f>
        <v>565711</v>
      </c>
    </row>
    <row r="14" spans="1:15" s="1075" customFormat="1" ht="15" customHeight="1" thickBot="1">
      <c r="A14" s="1080" t="s">
        <v>528</v>
      </c>
      <c r="B14" s="1397" t="s">
        <v>142</v>
      </c>
      <c r="C14" s="1398"/>
      <c r="D14" s="1398"/>
      <c r="E14" s="1398"/>
      <c r="F14" s="1398"/>
      <c r="G14" s="1398"/>
      <c r="H14" s="1398"/>
      <c r="I14" s="1398"/>
      <c r="J14" s="1398"/>
      <c r="K14" s="1398"/>
      <c r="L14" s="1398"/>
      <c r="M14" s="1398"/>
      <c r="N14" s="1398"/>
      <c r="O14" s="1399"/>
    </row>
    <row r="15" spans="1:19" s="1084" customFormat="1" ht="13.5" customHeight="1">
      <c r="A15" s="1080" t="s">
        <v>529</v>
      </c>
      <c r="B15" s="1085" t="s">
        <v>530</v>
      </c>
      <c r="C15" s="1086">
        <v>39988</v>
      </c>
      <c r="D15" s="1086">
        <f>39989-3145</f>
        <v>36844</v>
      </c>
      <c r="E15" s="1086">
        <f>39988+4075</f>
        <v>44063</v>
      </c>
      <c r="F15" s="1086">
        <v>39989</v>
      </c>
      <c r="G15" s="1086">
        <v>39989</v>
      </c>
      <c r="H15" s="1086">
        <v>39989</v>
      </c>
      <c r="I15" s="1086">
        <v>39988</v>
      </c>
      <c r="J15" s="1086">
        <f>39989+4075</f>
        <v>44064</v>
      </c>
      <c r="K15" s="1086">
        <v>39989</v>
      </c>
      <c r="L15" s="1086">
        <v>39989</v>
      </c>
      <c r="M15" s="1086">
        <v>39989</v>
      </c>
      <c r="N15" s="1086">
        <v>39989</v>
      </c>
      <c r="O15" s="1091">
        <f>SUM(C15:N15)</f>
        <v>484870</v>
      </c>
      <c r="P15" s="1084">
        <v>550166</v>
      </c>
      <c r="S15" s="1075"/>
    </row>
    <row r="16" spans="1:16" s="1084" customFormat="1" ht="27" customHeight="1">
      <c r="A16" s="1080" t="s">
        <v>531</v>
      </c>
      <c r="B16" s="1081" t="s">
        <v>532</v>
      </c>
      <c r="C16" s="1082"/>
      <c r="D16" s="1082"/>
      <c r="E16" s="1082">
        <v>1000</v>
      </c>
      <c r="F16" s="1082">
        <v>889</v>
      </c>
      <c r="G16" s="1082">
        <v>1587</v>
      </c>
      <c r="H16" s="1082">
        <v>21000</v>
      </c>
      <c r="I16" s="1082">
        <v>43030</v>
      </c>
      <c r="J16" s="1082">
        <v>600</v>
      </c>
      <c r="K16" s="1082">
        <v>4000</v>
      </c>
      <c r="L16" s="1082">
        <v>600</v>
      </c>
      <c r="M16" s="1082">
        <v>5000</v>
      </c>
      <c r="N16" s="1082">
        <v>600</v>
      </c>
      <c r="O16" s="1083">
        <f>SUM(C16:N16)</f>
        <v>78306</v>
      </c>
      <c r="P16" s="1084">
        <v>124458</v>
      </c>
    </row>
    <row r="17" spans="1:19" s="1084" customFormat="1" ht="13.5" customHeight="1">
      <c r="A17" s="1080" t="s">
        <v>533</v>
      </c>
      <c r="B17" s="1081" t="s">
        <v>534</v>
      </c>
      <c r="C17" s="1082"/>
      <c r="D17" s="1082"/>
      <c r="E17" s="1082"/>
      <c r="F17" s="1082"/>
      <c r="G17" s="1082"/>
      <c r="H17" s="1082"/>
      <c r="I17" s="1082"/>
      <c r="J17" s="1082"/>
      <c r="K17" s="1082"/>
      <c r="L17" s="1082"/>
      <c r="M17" s="1082"/>
      <c r="N17" s="1082">
        <v>30958</v>
      </c>
      <c r="O17" s="1083">
        <f>SUM(C17:N17)</f>
        <v>30958</v>
      </c>
      <c r="P17" s="1084">
        <v>0</v>
      </c>
      <c r="S17" s="1075"/>
    </row>
    <row r="18" spans="1:16" s="1084" customFormat="1" ht="13.5" customHeight="1" thickBot="1">
      <c r="A18" s="1080" t="s">
        <v>535</v>
      </c>
      <c r="B18" s="1081" t="s">
        <v>536</v>
      </c>
      <c r="C18" s="1082">
        <v>8934</v>
      </c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3">
        <f>SUM(C18:N18)</f>
        <v>8934</v>
      </c>
      <c r="P18" s="1084">
        <v>47140</v>
      </c>
    </row>
    <row r="19" spans="1:17" s="1075" customFormat="1" ht="15.75" customHeight="1" thickBot="1">
      <c r="A19" s="1080" t="s">
        <v>537</v>
      </c>
      <c r="B19" s="1088" t="s">
        <v>538</v>
      </c>
      <c r="C19" s="1089">
        <f aca="true" t="shared" si="2" ref="C19:O19">SUM(C15:C18)</f>
        <v>48922</v>
      </c>
      <c r="D19" s="1089">
        <f t="shared" si="2"/>
        <v>36844</v>
      </c>
      <c r="E19" s="1089">
        <f t="shared" si="2"/>
        <v>45063</v>
      </c>
      <c r="F19" s="1089">
        <f t="shared" si="2"/>
        <v>40878</v>
      </c>
      <c r="G19" s="1089">
        <f t="shared" si="2"/>
        <v>41576</v>
      </c>
      <c r="H19" s="1089">
        <f t="shared" si="2"/>
        <v>60989</v>
      </c>
      <c r="I19" s="1089">
        <f t="shared" si="2"/>
        <v>83018</v>
      </c>
      <c r="J19" s="1089">
        <f t="shared" si="2"/>
        <v>44664</v>
      </c>
      <c r="K19" s="1089">
        <f t="shared" si="2"/>
        <v>43989</v>
      </c>
      <c r="L19" s="1089">
        <f t="shared" si="2"/>
        <v>40589</v>
      </c>
      <c r="M19" s="1089">
        <f t="shared" si="2"/>
        <v>44989</v>
      </c>
      <c r="N19" s="1089">
        <f t="shared" si="2"/>
        <v>71547</v>
      </c>
      <c r="O19" s="1090">
        <f t="shared" si="2"/>
        <v>603068</v>
      </c>
      <c r="Q19" s="1075">
        <f>SUM(P15:P18)</f>
        <v>721764</v>
      </c>
    </row>
    <row r="20" spans="1:15" ht="16.5" thickBot="1">
      <c r="A20" s="1080" t="s">
        <v>539</v>
      </c>
      <c r="B20" s="1092" t="s">
        <v>540</v>
      </c>
      <c r="C20" s="1093">
        <f>C13-C19</f>
        <v>62022</v>
      </c>
      <c r="D20" s="1093">
        <f>C13+D13-C19-D19</f>
        <v>51678</v>
      </c>
      <c r="E20" s="1093">
        <f>C13+D13+E13-C19-D19-E19</f>
        <v>98226</v>
      </c>
      <c r="F20" s="1093">
        <f>C13+D13+E13+F13-C19-D19-E19-F19</f>
        <v>83848</v>
      </c>
      <c r="G20" s="1093">
        <f>(SUM(C13:G13))-(SUM(C19:G19))</f>
        <v>71271</v>
      </c>
      <c r="H20" s="1093">
        <f>(SUM(C13:H13))-(SUM(C19:H19))</f>
        <v>72305</v>
      </c>
      <c r="I20" s="1093">
        <f>(SUM(C13:I13))-(SUM(C19:I19))</f>
        <v>48153</v>
      </c>
      <c r="J20" s="1093">
        <f>(SUM(C13:J13))-(SUM(C19:J19))</f>
        <v>34064</v>
      </c>
      <c r="K20" s="1093">
        <f>(SUM(C13:K13))-(SUM(C19:K19))</f>
        <v>77611</v>
      </c>
      <c r="L20" s="1093">
        <f>(SUM(C13:L13))-(SUM(C19:L19))</f>
        <v>63522</v>
      </c>
      <c r="M20" s="1093">
        <f>(SUM(C13:M13))-(SUM(C19:M19))</f>
        <v>45032</v>
      </c>
      <c r="N20" s="1093">
        <f>(SUM(C13:N13))-(SUM(C19:N19))</f>
        <v>0</v>
      </c>
      <c r="O20" s="1094">
        <f>O13-O19</f>
        <v>0</v>
      </c>
    </row>
    <row r="21" ht="15.75">
      <c r="A21" s="1095"/>
    </row>
    <row r="22" spans="2:4" ht="15.75">
      <c r="B22" s="1096"/>
      <c r="C22" s="1097"/>
      <c r="D22" s="1097"/>
    </row>
  </sheetData>
  <sheetProtection/>
  <mergeCells count="4">
    <mergeCell ref="M1:O1"/>
    <mergeCell ref="A2:O2"/>
    <mergeCell ref="B5:O5"/>
    <mergeCell ref="B14:O14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76.00390625" style="648" customWidth="1"/>
    <col min="2" max="2" width="15.7109375" style="648" customWidth="1"/>
    <col min="3" max="3" width="13.140625" style="648" customWidth="1"/>
    <col min="4" max="4" width="13.28125" style="648" hidden="1" customWidth="1"/>
    <col min="5" max="5" width="12.140625" style="648" hidden="1" customWidth="1"/>
    <col min="6" max="6" width="14.421875" style="648" hidden="1" customWidth="1"/>
    <col min="7" max="7" width="11.57421875" style="648" hidden="1" customWidth="1"/>
    <col min="8" max="16384" width="9.140625" style="648" customWidth="1"/>
  </cols>
  <sheetData>
    <row r="1" spans="1:6" ht="21" customHeight="1">
      <c r="A1" s="1401" t="s">
        <v>575</v>
      </c>
      <c r="B1" s="1401"/>
      <c r="C1" s="1401"/>
      <c r="D1" s="1401"/>
      <c r="E1" s="1401"/>
      <c r="F1" s="1401"/>
    </row>
    <row r="2" spans="1:4" s="649" customFormat="1" ht="51.75" customHeight="1">
      <c r="A2" s="1400" t="s">
        <v>604</v>
      </c>
      <c r="B2" s="1400"/>
      <c r="C2" s="1400"/>
      <c r="D2" s="1400"/>
    </row>
    <row r="3" spans="1:6" ht="15.75" customHeight="1" thickBot="1">
      <c r="A3" s="650"/>
      <c r="E3" s="651"/>
      <c r="F3" s="717" t="s">
        <v>398</v>
      </c>
    </row>
    <row r="4" spans="1:7" s="654" customFormat="1" ht="24" customHeight="1" thickBot="1">
      <c r="A4" s="652" t="s">
        <v>286</v>
      </c>
      <c r="B4" s="672" t="s">
        <v>287</v>
      </c>
      <c r="C4" s="672" t="s">
        <v>252</v>
      </c>
      <c r="D4" s="672" t="s">
        <v>257</v>
      </c>
      <c r="E4" s="653" t="s">
        <v>498</v>
      </c>
      <c r="F4" s="672" t="s">
        <v>499</v>
      </c>
      <c r="G4" s="672" t="s">
        <v>261</v>
      </c>
    </row>
    <row r="5" spans="1:7" s="656" customFormat="1" ht="21" customHeight="1">
      <c r="A5" s="655" t="s">
        <v>288</v>
      </c>
      <c r="B5" s="673">
        <v>90666</v>
      </c>
      <c r="C5" s="673">
        <v>90666</v>
      </c>
      <c r="D5" s="673"/>
      <c r="E5" s="1402"/>
      <c r="F5" s="1415"/>
      <c r="G5" s="673"/>
    </row>
    <row r="6" spans="1:7" s="656" customFormat="1" ht="21" customHeight="1">
      <c r="A6" s="657" t="s">
        <v>289</v>
      </c>
      <c r="B6" s="674">
        <v>0</v>
      </c>
      <c r="C6" s="674">
        <v>0</v>
      </c>
      <c r="D6" s="674">
        <v>0</v>
      </c>
      <c r="E6" s="1403"/>
      <c r="F6" s="1416"/>
      <c r="G6" s="674">
        <v>0</v>
      </c>
    </row>
    <row r="7" spans="1:7" s="656" customFormat="1" ht="21" customHeight="1">
      <c r="A7" s="657" t="s">
        <v>290</v>
      </c>
      <c r="B7" s="674">
        <v>0</v>
      </c>
      <c r="C7" s="674">
        <v>0</v>
      </c>
      <c r="D7" s="674">
        <v>0</v>
      </c>
      <c r="E7" s="1403"/>
      <c r="F7" s="1416"/>
      <c r="G7" s="674">
        <v>0</v>
      </c>
    </row>
    <row r="8" spans="1:7" s="656" customFormat="1" ht="21" customHeight="1">
      <c r="A8" s="657" t="s">
        <v>291</v>
      </c>
      <c r="B8" s="674">
        <v>0</v>
      </c>
      <c r="C8" s="674">
        <v>0</v>
      </c>
      <c r="D8" s="674">
        <v>0</v>
      </c>
      <c r="E8" s="1403"/>
      <c r="F8" s="1416"/>
      <c r="G8" s="674">
        <v>0</v>
      </c>
    </row>
    <row r="9" spans="1:7" s="656" customFormat="1" ht="21" customHeight="1">
      <c r="A9" s="658" t="s">
        <v>292</v>
      </c>
      <c r="B9" s="674">
        <v>0</v>
      </c>
      <c r="C9" s="674">
        <v>0</v>
      </c>
      <c r="D9" s="674">
        <v>0</v>
      </c>
      <c r="E9" s="1403"/>
      <c r="F9" s="1416"/>
      <c r="G9" s="674">
        <v>0</v>
      </c>
    </row>
    <row r="10" spans="1:7" s="656" customFormat="1" ht="21" customHeight="1">
      <c r="A10" s="655" t="s">
        <v>293</v>
      </c>
      <c r="B10" s="675">
        <f>SUM(B6:B9)</f>
        <v>0</v>
      </c>
      <c r="C10" s="675">
        <f>SUM(C6:C9)</f>
        <v>0</v>
      </c>
      <c r="D10" s="675">
        <f>SUM(D6:D9)</f>
        <v>0</v>
      </c>
      <c r="E10" s="1403"/>
      <c r="F10" s="1416"/>
      <c r="G10" s="675">
        <f>SUM(G6:G9)</f>
        <v>0</v>
      </c>
    </row>
    <row r="11" spans="1:7" s="656" customFormat="1" ht="21" customHeight="1" hidden="1">
      <c r="A11" s="659" t="s">
        <v>294</v>
      </c>
      <c r="B11" s="675"/>
      <c r="C11" s="675"/>
      <c r="D11" s="675"/>
      <c r="E11" s="1403"/>
      <c r="F11" s="1416"/>
      <c r="G11" s="675"/>
    </row>
    <row r="12" spans="1:7" s="656" customFormat="1" ht="21" customHeight="1">
      <c r="A12" s="660" t="s">
        <v>391</v>
      </c>
      <c r="B12" s="675">
        <v>0</v>
      </c>
      <c r="C12" s="675">
        <v>0</v>
      </c>
      <c r="D12" s="675"/>
      <c r="E12" s="1403"/>
      <c r="F12" s="1416"/>
      <c r="G12" s="675"/>
    </row>
    <row r="13" spans="1:7" s="656" customFormat="1" ht="21" customHeight="1" thickBot="1">
      <c r="A13" s="659" t="s">
        <v>298</v>
      </c>
      <c r="B13" s="716">
        <v>0</v>
      </c>
      <c r="C13" s="716">
        <v>0</v>
      </c>
      <c r="D13" s="716"/>
      <c r="E13" s="1404"/>
      <c r="F13" s="1417"/>
      <c r="G13" s="716"/>
    </row>
    <row r="14" spans="1:7" s="656" customFormat="1" ht="21" customHeight="1" thickBot="1">
      <c r="A14" s="1446" t="s">
        <v>618</v>
      </c>
      <c r="B14" s="1447"/>
      <c r="C14" s="1447">
        <v>633</v>
      </c>
      <c r="D14" s="1447"/>
      <c r="E14" s="1175"/>
      <c r="F14" s="1178"/>
      <c r="G14" s="1447"/>
    </row>
    <row r="15" spans="1:7" s="662" customFormat="1" ht="24.75" customHeight="1" thickBot="1">
      <c r="A15" s="661" t="s">
        <v>390</v>
      </c>
      <c r="B15" s="676">
        <f>B5+B10-B11+B12+B13</f>
        <v>90666</v>
      </c>
      <c r="C15" s="676">
        <f>C5+C10-C11+C12+C13+C14</f>
        <v>91299</v>
      </c>
      <c r="D15" s="676">
        <f>D5+D10-D11+D12+D13</f>
        <v>0</v>
      </c>
      <c r="E15" s="676">
        <v>49269</v>
      </c>
      <c r="F15" s="879" t="e">
        <f>E15/D15</f>
        <v>#DIV/0!</v>
      </c>
      <c r="G15" s="676">
        <f>G5+G10-G11+G12+G13</f>
        <v>0</v>
      </c>
    </row>
    <row r="16" spans="1:7" ht="24.75" customHeight="1">
      <c r="A16" s="663" t="s">
        <v>295</v>
      </c>
      <c r="B16" s="673">
        <v>31681</v>
      </c>
      <c r="C16" s="673">
        <v>31681</v>
      </c>
      <c r="D16" s="673"/>
      <c r="E16" s="1411"/>
      <c r="F16" s="1413"/>
      <c r="G16" s="673"/>
    </row>
    <row r="17" spans="1:7" ht="24.75" customHeight="1" thickBot="1">
      <c r="A17" s="659" t="s">
        <v>296</v>
      </c>
      <c r="B17" s="675">
        <v>3943</v>
      </c>
      <c r="C17" s="675">
        <v>3943</v>
      </c>
      <c r="D17" s="675"/>
      <c r="E17" s="1412"/>
      <c r="F17" s="1414"/>
      <c r="G17" s="675"/>
    </row>
    <row r="18" spans="1:7" s="662" customFormat="1" ht="24.75" customHeight="1" thickBot="1">
      <c r="A18" s="664" t="s">
        <v>392</v>
      </c>
      <c r="B18" s="677">
        <f>SUM(B16:B17)</f>
        <v>35624</v>
      </c>
      <c r="C18" s="677">
        <f>SUM(C16:C17)</f>
        <v>35624</v>
      </c>
      <c r="D18" s="677">
        <f>SUM(D16:D17)</f>
        <v>0</v>
      </c>
      <c r="E18" s="1037">
        <v>21485</v>
      </c>
      <c r="F18" s="880" t="e">
        <f>E18/D18</f>
        <v>#DIV/0!</v>
      </c>
      <c r="G18" s="677">
        <f>SUM(G16:G17)</f>
        <v>0</v>
      </c>
    </row>
    <row r="19" spans="1:7" ht="24.75" customHeight="1">
      <c r="A19" s="665" t="s">
        <v>297</v>
      </c>
      <c r="B19" s="678">
        <v>2898</v>
      </c>
      <c r="C19" s="678">
        <v>2898</v>
      </c>
      <c r="D19" s="678"/>
      <c r="E19" s="678"/>
      <c r="F19" s="881"/>
      <c r="G19" s="678"/>
    </row>
    <row r="20" spans="1:7" ht="24.75" customHeight="1">
      <c r="A20" s="657" t="s">
        <v>299</v>
      </c>
      <c r="B20" s="679">
        <v>25152</v>
      </c>
      <c r="C20" s="679">
        <v>25152</v>
      </c>
      <c r="D20" s="679"/>
      <c r="E20" s="1405"/>
      <c r="F20" s="1408"/>
      <c r="G20" s="679"/>
    </row>
    <row r="21" spans="1:7" ht="24.75" customHeight="1">
      <c r="A21" s="658" t="s">
        <v>300</v>
      </c>
      <c r="B21" s="679">
        <v>9593</v>
      </c>
      <c r="C21" s="679">
        <v>9593</v>
      </c>
      <c r="D21" s="679"/>
      <c r="E21" s="1406"/>
      <c r="F21" s="1409"/>
      <c r="G21" s="679"/>
    </row>
    <row r="22" spans="1:7" ht="24.75" customHeight="1">
      <c r="A22" s="657" t="s">
        <v>301</v>
      </c>
      <c r="B22" s="679">
        <v>15224</v>
      </c>
      <c r="C22" s="679">
        <v>15224</v>
      </c>
      <c r="D22" s="679"/>
      <c r="E22" s="1406"/>
      <c r="F22" s="1409"/>
      <c r="G22" s="679"/>
    </row>
    <row r="23" spans="1:7" ht="24.75" customHeight="1">
      <c r="A23" s="657" t="s">
        <v>302</v>
      </c>
      <c r="B23" s="679">
        <v>44297</v>
      </c>
      <c r="C23" s="679">
        <v>44297</v>
      </c>
      <c r="D23" s="679"/>
      <c r="E23" s="1406"/>
      <c r="F23" s="1409"/>
      <c r="G23" s="679"/>
    </row>
    <row r="24" spans="1:7" ht="24.75" customHeight="1">
      <c r="A24" s="658" t="s">
        <v>303</v>
      </c>
      <c r="B24" s="679">
        <v>9414</v>
      </c>
      <c r="C24" s="679">
        <v>9414</v>
      </c>
      <c r="D24" s="679"/>
      <c r="E24" s="1406"/>
      <c r="F24" s="1409"/>
      <c r="G24" s="679"/>
    </row>
    <row r="25" spans="1:7" s="666" customFormat="1" ht="24.75" customHeight="1">
      <c r="A25" s="711" t="s">
        <v>304</v>
      </c>
      <c r="B25" s="712">
        <f>SUM(B20,B22:B24)</f>
        <v>94087</v>
      </c>
      <c r="C25" s="712">
        <f>SUM(C20,C22:C24)</f>
        <v>94087</v>
      </c>
      <c r="D25" s="712">
        <f>SUM(D20,D22:D24)</f>
        <v>0</v>
      </c>
      <c r="E25" s="1406"/>
      <c r="F25" s="1409"/>
      <c r="G25" s="712">
        <f>SUM(G20,G22:G24)</f>
        <v>0</v>
      </c>
    </row>
    <row r="26" spans="1:7" s="666" customFormat="1" ht="24.75" customHeight="1">
      <c r="A26" s="713" t="s">
        <v>395</v>
      </c>
      <c r="B26" s="679">
        <v>11375</v>
      </c>
      <c r="C26" s="679">
        <v>11375</v>
      </c>
      <c r="D26" s="679"/>
      <c r="E26" s="1406"/>
      <c r="F26" s="1409"/>
      <c r="G26" s="679"/>
    </row>
    <row r="27" spans="1:7" s="666" customFormat="1" ht="24.75" customHeight="1">
      <c r="A27" s="713" t="s">
        <v>394</v>
      </c>
      <c r="B27" s="679">
        <v>1364</v>
      </c>
      <c r="C27" s="679">
        <v>1364</v>
      </c>
      <c r="D27" s="679"/>
      <c r="E27" s="1406"/>
      <c r="F27" s="1409"/>
      <c r="G27" s="679"/>
    </row>
    <row r="28" spans="1:7" s="666" customFormat="1" ht="24.75" customHeight="1" thickBot="1">
      <c r="A28" s="714" t="s">
        <v>393</v>
      </c>
      <c r="B28" s="715">
        <f>SUM(B26:B27)</f>
        <v>12739</v>
      </c>
      <c r="C28" s="715">
        <f>SUM(C26:C27)</f>
        <v>12739</v>
      </c>
      <c r="D28" s="715">
        <f>SUM(D26:D27)</f>
        <v>0</v>
      </c>
      <c r="E28" s="1407"/>
      <c r="F28" s="1410"/>
      <c r="G28" s="715">
        <f>SUM(G26:G27)</f>
        <v>0</v>
      </c>
    </row>
    <row r="29" spans="1:7" s="666" customFormat="1" ht="24.75" customHeight="1" thickBot="1">
      <c r="A29" s="1448" t="s">
        <v>619</v>
      </c>
      <c r="B29" s="1449"/>
      <c r="C29" s="1449">
        <v>1477</v>
      </c>
      <c r="D29" s="1449"/>
      <c r="E29" s="1176"/>
      <c r="F29" s="1177"/>
      <c r="G29" s="1449"/>
    </row>
    <row r="30" spans="1:7" s="667" customFormat="1" ht="24.75" customHeight="1" thickBot="1">
      <c r="A30" s="664" t="s">
        <v>396</v>
      </c>
      <c r="B30" s="677">
        <f>B19+B25+B28</f>
        <v>109724</v>
      </c>
      <c r="C30" s="677">
        <f>C19+C25+C28+C29</f>
        <v>111201</v>
      </c>
      <c r="D30" s="677">
        <f>D19+D25+D28</f>
        <v>0</v>
      </c>
      <c r="E30" s="677">
        <v>62369</v>
      </c>
      <c r="F30" s="882" t="e">
        <f>E30/D30</f>
        <v>#DIV/0!</v>
      </c>
      <c r="G30" s="677">
        <f>G19+G25+G28</f>
        <v>0</v>
      </c>
    </row>
    <row r="31" spans="1:7" s="666" customFormat="1" ht="24.75" customHeight="1" thickBot="1">
      <c r="A31" s="668" t="s">
        <v>397</v>
      </c>
      <c r="B31" s="680">
        <v>3096</v>
      </c>
      <c r="C31" s="680">
        <v>3096</v>
      </c>
      <c r="D31" s="680"/>
      <c r="E31" s="680"/>
      <c r="F31" s="883"/>
      <c r="G31" s="680"/>
    </row>
    <row r="32" spans="1:7" ht="24.75" customHeight="1" hidden="1">
      <c r="A32" s="659" t="s">
        <v>305</v>
      </c>
      <c r="B32" s="681"/>
      <c r="C32" s="681"/>
      <c r="D32" s="681"/>
      <c r="E32" s="681"/>
      <c r="F32" s="884"/>
      <c r="G32" s="681"/>
    </row>
    <row r="33" spans="1:7" ht="24.75" customHeight="1" hidden="1">
      <c r="A33" s="660" t="s">
        <v>406</v>
      </c>
      <c r="B33" s="682"/>
      <c r="C33" s="682"/>
      <c r="D33" s="1035"/>
      <c r="E33" s="1035"/>
      <c r="F33" s="1036"/>
      <c r="G33" s="1035"/>
    </row>
    <row r="34" spans="1:7" ht="24.75" customHeight="1">
      <c r="A34" s="660" t="s">
        <v>620</v>
      </c>
      <c r="B34" s="682"/>
      <c r="C34" s="682">
        <v>1560</v>
      </c>
      <c r="D34" s="1035"/>
      <c r="E34" s="1035"/>
      <c r="F34" s="1036"/>
      <c r="G34" s="1035"/>
    </row>
    <row r="35" spans="1:7" ht="24.75" customHeight="1" hidden="1">
      <c r="A35" s="660" t="s">
        <v>405</v>
      </c>
      <c r="B35" s="682"/>
      <c r="C35" s="682"/>
      <c r="D35" s="1035"/>
      <c r="E35" s="1035"/>
      <c r="F35" s="1036"/>
      <c r="G35" s="1035"/>
    </row>
    <row r="36" spans="1:7" ht="24.75" customHeight="1" hidden="1">
      <c r="A36" s="660" t="s">
        <v>404</v>
      </c>
      <c r="B36" s="682"/>
      <c r="C36" s="682"/>
      <c r="D36" s="1035"/>
      <c r="E36" s="1035"/>
      <c r="F36" s="1036"/>
      <c r="G36" s="1035"/>
    </row>
    <row r="37" spans="1:7" ht="24.75" customHeight="1" hidden="1">
      <c r="A37" s="660" t="s">
        <v>403</v>
      </c>
      <c r="B37" s="682"/>
      <c r="C37" s="682"/>
      <c r="D37" s="1035"/>
      <c r="E37" s="1035"/>
      <c r="F37" s="1036"/>
      <c r="G37" s="1035"/>
    </row>
    <row r="38" spans="1:7" ht="24.75" customHeight="1" hidden="1">
      <c r="A38" s="660" t="s">
        <v>407</v>
      </c>
      <c r="B38" s="682"/>
      <c r="C38" s="682"/>
      <c r="D38" s="1035"/>
      <c r="E38" s="1035"/>
      <c r="F38" s="1036"/>
      <c r="G38" s="1035"/>
    </row>
    <row r="39" spans="1:7" ht="24.75" customHeight="1" hidden="1">
      <c r="A39" s="660" t="s">
        <v>408</v>
      </c>
      <c r="B39" s="682"/>
      <c r="C39" s="682"/>
      <c r="D39" s="1035"/>
      <c r="E39" s="1035"/>
      <c r="F39" s="1036"/>
      <c r="G39" s="1035"/>
    </row>
    <row r="40" spans="1:7" ht="24.75" customHeight="1" hidden="1">
      <c r="A40" s="660" t="s">
        <v>306</v>
      </c>
      <c r="B40" s="682"/>
      <c r="C40" s="682"/>
      <c r="D40" s="1035"/>
      <c r="E40" s="1035"/>
      <c r="F40" s="1036"/>
      <c r="G40" s="1035"/>
    </row>
    <row r="41" spans="1:7" ht="24.75" customHeight="1" hidden="1">
      <c r="A41" s="660" t="s">
        <v>494</v>
      </c>
      <c r="B41" s="682"/>
      <c r="C41" s="682"/>
      <c r="D41" s="1035"/>
      <c r="E41" s="1038"/>
      <c r="F41" s="1039"/>
      <c r="G41" s="1035"/>
    </row>
    <row r="42" spans="1:7" ht="24.75" customHeight="1" hidden="1">
      <c r="A42" s="660" t="s">
        <v>579</v>
      </c>
      <c r="B42" s="682"/>
      <c r="C42" s="682"/>
      <c r="D42" s="1035"/>
      <c r="E42" s="1035"/>
      <c r="F42" s="1153"/>
      <c r="G42" s="1035"/>
    </row>
    <row r="43" spans="1:7" s="670" customFormat="1" ht="26.25" customHeight="1" thickBot="1">
      <c r="A43" s="669" t="s">
        <v>28</v>
      </c>
      <c r="B43" s="683">
        <f>B15+B18+B30+B31</f>
        <v>239110</v>
      </c>
      <c r="C43" s="683">
        <f>C15+C18+C30+C31+C34</f>
        <v>242780</v>
      </c>
      <c r="D43" s="683">
        <f>D15+D18+D30+D31+D32+D34+D35+D36+D37+D38+D40+D41+D33+D39</f>
        <v>0</v>
      </c>
      <c r="E43" s="683">
        <f>E15+E16+E30+E31+E32+E34+E35+E36+E37+E38+E40+E41+E33+E39</f>
        <v>111638</v>
      </c>
      <c r="F43" s="885" t="e">
        <f>E43/D43</f>
        <v>#DIV/0!</v>
      </c>
      <c r="G43" s="683">
        <f>G15+G18+G30+G31+G32+G34+G35+G36+G37+G38+G40+G41+G33+G39+G42</f>
        <v>0</v>
      </c>
    </row>
    <row r="45" ht="15">
      <c r="A45" s="671"/>
    </row>
  </sheetData>
  <sheetProtection/>
  <mergeCells count="8">
    <mergeCell ref="A2:D2"/>
    <mergeCell ref="A1:F1"/>
    <mergeCell ref="E5:E13"/>
    <mergeCell ref="E20:E28"/>
    <mergeCell ref="F20:F28"/>
    <mergeCell ref="E16:E17"/>
    <mergeCell ref="F16:F17"/>
    <mergeCell ref="F5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20" sqref="C20:D20"/>
    </sheetView>
  </sheetViews>
  <sheetFormatPr defaultColWidth="9.140625" defaultRowHeight="12.75"/>
  <cols>
    <col min="1" max="1" width="32.140625" style="1098" customWidth="1"/>
    <col min="2" max="2" width="18.28125" style="1099" customWidth="1"/>
    <col min="3" max="7" width="14.28125" style="1099" customWidth="1"/>
    <col min="8" max="8" width="13.57421875" style="1099" customWidth="1"/>
    <col min="9" max="16384" width="9.140625" style="1099" customWidth="1"/>
  </cols>
  <sheetData>
    <row r="1" spans="6:7" ht="15">
      <c r="F1" s="1431" t="s">
        <v>541</v>
      </c>
      <c r="G1" s="1431"/>
    </row>
    <row r="2" spans="1:7" ht="24.75" customHeight="1">
      <c r="A2" s="1432" t="s">
        <v>542</v>
      </c>
      <c r="B2" s="1432"/>
      <c r="C2" s="1432"/>
      <c r="D2" s="1432"/>
      <c r="E2" s="1432"/>
      <c r="F2" s="1432"/>
      <c r="G2" s="1432"/>
    </row>
    <row r="3" spans="1:7" ht="18.75" customHeight="1">
      <c r="A3" s="1433" t="s">
        <v>612</v>
      </c>
      <c r="B3" s="1433"/>
      <c r="C3" s="1433"/>
      <c r="D3" s="1433"/>
      <c r="E3" s="1433"/>
      <c r="F3" s="1433"/>
      <c r="G3" s="1433"/>
    </row>
    <row r="4" spans="1:7" ht="24.75" customHeight="1">
      <c r="A4" s="1434" t="s">
        <v>543</v>
      </c>
      <c r="B4" s="1434"/>
      <c r="C4" s="1434"/>
      <c r="D4" s="1434"/>
      <c r="E4" s="1434"/>
      <c r="F4" s="1434"/>
      <c r="G4" s="1434"/>
    </row>
    <row r="5" ht="15.75" thickBot="1">
      <c r="G5" s="1100" t="s">
        <v>2</v>
      </c>
    </row>
    <row r="6" spans="1:7" ht="24.75" customHeight="1">
      <c r="A6" s="1435" t="s">
        <v>544</v>
      </c>
      <c r="B6" s="1437" t="s">
        <v>545</v>
      </c>
      <c r="C6" s="1437"/>
      <c r="D6" s="1437"/>
      <c r="E6" s="1438" t="s">
        <v>546</v>
      </c>
      <c r="F6" s="1437"/>
      <c r="G6" s="1439"/>
    </row>
    <row r="7" spans="1:7" ht="24.75" customHeight="1" thickBot="1">
      <c r="A7" s="1436"/>
      <c r="B7" s="1101" t="s">
        <v>547</v>
      </c>
      <c r="C7" s="1101" t="s">
        <v>548</v>
      </c>
      <c r="D7" s="1101" t="s">
        <v>549</v>
      </c>
      <c r="E7" s="1102" t="s">
        <v>547</v>
      </c>
      <c r="F7" s="1101" t="s">
        <v>550</v>
      </c>
      <c r="G7" s="1103" t="s">
        <v>549</v>
      </c>
    </row>
    <row r="8" spans="1:7" ht="33.75" customHeight="1">
      <c r="A8" s="1104" t="s">
        <v>309</v>
      </c>
      <c r="B8" s="1105"/>
      <c r="C8" s="1105">
        <v>28939</v>
      </c>
      <c r="D8" s="1105">
        <f>SUM(B8:C8)</f>
        <v>28939</v>
      </c>
      <c r="E8" s="1106">
        <v>744</v>
      </c>
      <c r="F8" s="1106">
        <v>15209</v>
      </c>
      <c r="G8" s="1110">
        <f>SUM(E8:F8)</f>
        <v>15953</v>
      </c>
    </row>
    <row r="9" spans="1:7" ht="33.75" customHeight="1">
      <c r="A9" s="1107" t="s">
        <v>551</v>
      </c>
      <c r="B9" s="1108"/>
      <c r="C9" s="1108"/>
      <c r="D9" s="1105">
        <f>SUM(B9:C9)</f>
        <v>0</v>
      </c>
      <c r="E9" s="1109"/>
      <c r="F9" s="1109"/>
      <c r="G9" s="1110">
        <f>SUM(E9:F9)</f>
        <v>0</v>
      </c>
    </row>
    <row r="10" spans="1:7" ht="33.75" customHeight="1">
      <c r="A10" s="1107" t="s">
        <v>552</v>
      </c>
      <c r="B10" s="1108">
        <v>2478</v>
      </c>
      <c r="C10" s="1108"/>
      <c r="D10" s="1105">
        <f>SUM(B10:C10)</f>
        <v>2478</v>
      </c>
      <c r="E10" s="1109">
        <v>368</v>
      </c>
      <c r="F10" s="1109"/>
      <c r="G10" s="1110">
        <f>SUM(E10:F10)</f>
        <v>368</v>
      </c>
    </row>
    <row r="11" spans="1:7" ht="33.75" customHeight="1">
      <c r="A11" s="1111" t="s">
        <v>310</v>
      </c>
      <c r="B11" s="1112"/>
      <c r="C11" s="1112"/>
      <c r="D11" s="1105"/>
      <c r="E11" s="1113"/>
      <c r="F11" s="1113"/>
      <c r="G11" s="1110"/>
    </row>
    <row r="12" spans="1:7" ht="33.75" customHeight="1" thickBot="1">
      <c r="A12" s="1114" t="s">
        <v>311</v>
      </c>
      <c r="B12" s="1115"/>
      <c r="C12" s="1115"/>
      <c r="D12" s="1115"/>
      <c r="E12" s="1116"/>
      <c r="F12" s="1116"/>
      <c r="G12" s="1117"/>
    </row>
    <row r="13" spans="1:7" ht="33.75" customHeight="1" thickBot="1">
      <c r="A13" s="1118" t="s">
        <v>1</v>
      </c>
      <c r="B13" s="1119">
        <f aca="true" t="shared" si="0" ref="B13:G13">SUM(B8:B12)</f>
        <v>2478</v>
      </c>
      <c r="C13" s="1119">
        <f t="shared" si="0"/>
        <v>28939</v>
      </c>
      <c r="D13" s="1119">
        <f t="shared" si="0"/>
        <v>31417</v>
      </c>
      <c r="E13" s="1119">
        <f t="shared" si="0"/>
        <v>1112</v>
      </c>
      <c r="F13" s="1119">
        <f t="shared" si="0"/>
        <v>15209</v>
      </c>
      <c r="G13" s="1120">
        <f t="shared" si="0"/>
        <v>16321</v>
      </c>
    </row>
    <row r="15" spans="1:7" ht="28.5" customHeight="1">
      <c r="A15" s="1418" t="s">
        <v>553</v>
      </c>
      <c r="B15" s="1418"/>
      <c r="C15" s="1418"/>
      <c r="D15" s="1418"/>
      <c r="E15" s="1418"/>
      <c r="F15" s="1418"/>
      <c r="G15" s="1418"/>
    </row>
    <row r="16" ht="15.75" thickBot="1">
      <c r="E16" s="1100"/>
    </row>
    <row r="17" spans="2:4" ht="19.5" customHeight="1">
      <c r="B17" s="1419" t="s">
        <v>286</v>
      </c>
      <c r="C17" s="1421" t="s">
        <v>554</v>
      </c>
      <c r="D17" s="1422"/>
    </row>
    <row r="18" spans="2:4" ht="30" customHeight="1" thickBot="1">
      <c r="B18" s="1420"/>
      <c r="C18" s="1423"/>
      <c r="D18" s="1424"/>
    </row>
    <row r="19" spans="2:4" ht="29.25" customHeight="1">
      <c r="B19" s="1121" t="s">
        <v>555</v>
      </c>
      <c r="C19" s="1425">
        <v>5963</v>
      </c>
      <c r="D19" s="1426"/>
    </row>
    <row r="20" spans="2:4" ht="28.5" customHeight="1" thickBot="1">
      <c r="B20" s="1122" t="s">
        <v>556</v>
      </c>
      <c r="C20" s="1427">
        <v>1410</v>
      </c>
      <c r="D20" s="1428"/>
    </row>
    <row r="21" spans="2:4" s="1124" customFormat="1" ht="27.75" customHeight="1" thickBot="1">
      <c r="B21" s="1123" t="s">
        <v>1</v>
      </c>
      <c r="C21" s="1429">
        <f>SUM(C19:D20)</f>
        <v>7373</v>
      </c>
      <c r="D21" s="1430"/>
    </row>
  </sheetData>
  <sheetProtection/>
  <mergeCells count="13">
    <mergeCell ref="F1:G1"/>
    <mergeCell ref="A2:G2"/>
    <mergeCell ref="A3:G3"/>
    <mergeCell ref="A4:G4"/>
    <mergeCell ref="A6:A7"/>
    <mergeCell ref="B6:D6"/>
    <mergeCell ref="E6:G6"/>
    <mergeCell ref="A15:G15"/>
    <mergeCell ref="B17:B18"/>
    <mergeCell ref="C17:D18"/>
    <mergeCell ref="C19:D19"/>
    <mergeCell ref="C20:D20"/>
    <mergeCell ref="C21:D2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4"/>
  <sheetViews>
    <sheetView zoomScale="70" zoomScaleNormal="70" zoomScalePageLayoutView="0" workbookViewId="0" topLeftCell="A37">
      <selection activeCell="F25" sqref="F25"/>
    </sheetView>
  </sheetViews>
  <sheetFormatPr defaultColWidth="9.140625" defaultRowHeight="12.75"/>
  <cols>
    <col min="1" max="1" width="2.8515625" style="125" customWidth="1"/>
    <col min="2" max="2" width="3.8515625" style="132" customWidth="1"/>
    <col min="3" max="3" width="5.28125" style="132" customWidth="1"/>
    <col min="4" max="4" width="66.57421875" style="133" customWidth="1"/>
    <col min="5" max="5" width="13.00390625" style="1" bestFit="1" customWidth="1"/>
    <col min="6" max="6" width="13.140625" style="1" customWidth="1"/>
    <col min="7" max="7" width="13.140625" style="1" hidden="1" customWidth="1"/>
    <col min="8" max="8" width="13.421875" style="1" hidden="1" customWidth="1"/>
    <col min="9" max="9" width="20.140625" style="1" hidden="1" customWidth="1"/>
    <col min="10" max="10" width="14.57421875" style="1" hidden="1" customWidth="1"/>
    <col min="11" max="11" width="15.7109375" style="83" customWidth="1"/>
    <col min="12" max="12" width="13.00390625" style="83" customWidth="1"/>
    <col min="13" max="13" width="13.00390625" style="83" hidden="1" customWidth="1"/>
    <col min="14" max="14" width="13.7109375" style="83" hidden="1" customWidth="1"/>
    <col min="15" max="15" width="14.421875" style="83" hidden="1" customWidth="1"/>
    <col min="16" max="16" width="14.140625" style="83" hidden="1" customWidth="1"/>
    <col min="17" max="17" width="15.7109375" style="83" customWidth="1"/>
    <col min="18" max="18" width="13.7109375" style="83" customWidth="1"/>
    <col min="19" max="20" width="11.28125" style="83" hidden="1" customWidth="1"/>
    <col min="21" max="21" width="14.421875" style="83" hidden="1" customWidth="1"/>
    <col min="22" max="22" width="12.28125" style="83" hidden="1" customWidth="1"/>
    <col min="23" max="23" width="14.28125" style="83" customWidth="1"/>
    <col min="24" max="24" width="10.57421875" style="1" customWidth="1"/>
    <col min="25" max="25" width="17.140625" style="1" hidden="1" customWidth="1"/>
    <col min="26" max="26" width="15.421875" style="1" hidden="1" customWidth="1"/>
    <col min="27" max="27" width="13.421875" style="1" hidden="1" customWidth="1"/>
    <col min="28" max="28" width="12.57421875" style="1" hidden="1" customWidth="1"/>
    <col min="29" max="29" width="11.7109375" style="1" hidden="1" customWidth="1"/>
    <col min="30" max="30" width="9.140625" style="1" hidden="1" customWidth="1"/>
    <col min="31" max="16384" width="9.140625" style="1" customWidth="1"/>
  </cols>
  <sheetData>
    <row r="1" spans="1:23" ht="24.75" customHeight="1">
      <c r="A1" s="1241" t="s">
        <v>8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  <c r="Q1" s="1241"/>
      <c r="R1" s="1241"/>
      <c r="S1" s="1241"/>
      <c r="T1" s="1241"/>
      <c r="U1" s="1241"/>
      <c r="V1" s="1241"/>
      <c r="W1" s="1241"/>
    </row>
    <row r="2" spans="1:23" ht="14.25" customHeight="1" thickBot="1">
      <c r="A2" s="1243" t="s">
        <v>209</v>
      </c>
      <c r="B2" s="1243"/>
      <c r="C2" s="124"/>
      <c r="D2" s="134"/>
      <c r="W2" s="140" t="s">
        <v>2</v>
      </c>
    </row>
    <row r="3" spans="1:29" s="2" customFormat="1" ht="48.75" customHeight="1" thickBot="1">
      <c r="A3" s="1242" t="s">
        <v>4</v>
      </c>
      <c r="B3" s="1199"/>
      <c r="C3" s="1199"/>
      <c r="D3" s="1199"/>
      <c r="E3" s="502" t="s">
        <v>5</v>
      </c>
      <c r="F3" s="436"/>
      <c r="G3" s="436"/>
      <c r="H3" s="436"/>
      <c r="I3" s="436"/>
      <c r="J3" s="437"/>
      <c r="K3" s="502" t="s">
        <v>67</v>
      </c>
      <c r="L3" s="436"/>
      <c r="M3" s="436"/>
      <c r="N3" s="437"/>
      <c r="O3" s="1154"/>
      <c r="P3" s="437"/>
      <c r="Q3" s="502" t="s">
        <v>68</v>
      </c>
      <c r="R3" s="436"/>
      <c r="S3" s="436"/>
      <c r="T3" s="437"/>
      <c r="U3" s="1154"/>
      <c r="V3" s="437"/>
      <c r="W3" s="1242" t="s">
        <v>72</v>
      </c>
      <c r="X3" s="1199"/>
      <c r="Y3" s="1199"/>
      <c r="Z3" s="1199"/>
      <c r="AA3" s="1199"/>
      <c r="AB3" s="1199"/>
      <c r="AC3" s="1244"/>
    </row>
    <row r="4" spans="1:30" s="2" customFormat="1" ht="16.5" thickBot="1">
      <c r="A4" s="321"/>
      <c r="B4" s="319"/>
      <c r="C4" s="319"/>
      <c r="D4" s="319"/>
      <c r="E4" s="381" t="s">
        <v>71</v>
      </c>
      <c r="F4" s="382" t="s">
        <v>253</v>
      </c>
      <c r="G4" s="382" t="s">
        <v>256</v>
      </c>
      <c r="H4" s="382" t="s">
        <v>260</v>
      </c>
      <c r="I4" s="382" t="s">
        <v>264</v>
      </c>
      <c r="J4" s="383" t="s">
        <v>284</v>
      </c>
      <c r="K4" s="381" t="s">
        <v>71</v>
      </c>
      <c r="L4" s="382" t="s">
        <v>253</v>
      </c>
      <c r="M4" s="382" t="s">
        <v>256</v>
      </c>
      <c r="N4" s="383" t="s">
        <v>260</v>
      </c>
      <c r="O4" s="1155" t="s">
        <v>264</v>
      </c>
      <c r="P4" s="383" t="s">
        <v>284</v>
      </c>
      <c r="Q4" s="381" t="s">
        <v>71</v>
      </c>
      <c r="R4" s="382" t="s">
        <v>253</v>
      </c>
      <c r="S4" s="382" t="s">
        <v>256</v>
      </c>
      <c r="T4" s="383" t="s">
        <v>260</v>
      </c>
      <c r="U4" s="1155" t="s">
        <v>263</v>
      </c>
      <c r="V4" s="382" t="s">
        <v>264</v>
      </c>
      <c r="W4" s="381" t="s">
        <v>71</v>
      </c>
      <c r="X4" s="382" t="s">
        <v>253</v>
      </c>
      <c r="Y4" s="382" t="s">
        <v>256</v>
      </c>
      <c r="Z4" s="382" t="s">
        <v>260</v>
      </c>
      <c r="AA4" s="382" t="s">
        <v>263</v>
      </c>
      <c r="AB4" s="382" t="s">
        <v>264</v>
      </c>
      <c r="AC4" s="383" t="s">
        <v>284</v>
      </c>
      <c r="AD4" s="383"/>
    </row>
    <row r="5" spans="1:29" s="82" customFormat="1" ht="33" customHeight="1" thickBot="1">
      <c r="A5" s="117" t="s">
        <v>30</v>
      </c>
      <c r="B5" s="1230" t="s">
        <v>84</v>
      </c>
      <c r="C5" s="1230"/>
      <c r="D5" s="1230"/>
      <c r="E5" s="384">
        <f aca="true" t="shared" si="0" ref="E5:N5">SUM(E6:E10)</f>
        <v>479865</v>
      </c>
      <c r="F5" s="308">
        <f t="shared" si="0"/>
        <v>484870</v>
      </c>
      <c r="G5" s="308">
        <f t="shared" si="0"/>
        <v>0</v>
      </c>
      <c r="H5" s="308">
        <f t="shared" si="0"/>
        <v>0</v>
      </c>
      <c r="I5" s="308">
        <f>SUM(I6:I10)</f>
        <v>0</v>
      </c>
      <c r="J5" s="308">
        <f t="shared" si="0"/>
        <v>0</v>
      </c>
      <c r="K5" s="384">
        <f t="shared" si="0"/>
        <v>460830</v>
      </c>
      <c r="L5" s="384">
        <f>SUM(L6:L10)</f>
        <v>465835</v>
      </c>
      <c r="M5" s="308">
        <f t="shared" si="0"/>
        <v>0</v>
      </c>
      <c r="N5" s="1163">
        <f t="shared" si="0"/>
        <v>0</v>
      </c>
      <c r="O5" s="1156" t="e">
        <f>N5/M5</f>
        <v>#DIV/0!</v>
      </c>
      <c r="P5" s="901" t="e">
        <f>O5/N5</f>
        <v>#DIV/0!</v>
      </c>
      <c r="Q5" s="384">
        <f aca="true" t="shared" si="1" ref="Q5:Z5">SUM(Q6:Q10)</f>
        <v>19035</v>
      </c>
      <c r="R5" s="384">
        <f>SUM(R6:R10)</f>
        <v>19035</v>
      </c>
      <c r="S5" s="308">
        <f t="shared" si="1"/>
        <v>0</v>
      </c>
      <c r="T5" s="1163">
        <f t="shared" si="1"/>
        <v>0</v>
      </c>
      <c r="U5" s="1156" t="e">
        <f>T5/S5</f>
        <v>#DIV/0!</v>
      </c>
      <c r="V5" s="308">
        <f>SUM(V6:V10)</f>
        <v>0</v>
      </c>
      <c r="W5" s="384">
        <f t="shared" si="1"/>
        <v>6883</v>
      </c>
      <c r="X5" s="308">
        <f t="shared" si="1"/>
        <v>6883</v>
      </c>
      <c r="Y5" s="308">
        <f t="shared" si="1"/>
        <v>0</v>
      </c>
      <c r="Z5" s="308">
        <f t="shared" si="1"/>
        <v>0</v>
      </c>
      <c r="AA5" s="901" t="e">
        <f>Z5/Y5</f>
        <v>#DIV/0!</v>
      </c>
      <c r="AB5" s="308">
        <f>SUM(AB6:AB10)</f>
        <v>0</v>
      </c>
      <c r="AC5" s="308">
        <f>SUM(AC6:AC10)</f>
        <v>0</v>
      </c>
    </row>
    <row r="6" spans="1:29" s="5" customFormat="1" ht="33" customHeight="1">
      <c r="A6" s="116"/>
      <c r="B6" s="121" t="s">
        <v>39</v>
      </c>
      <c r="C6" s="121"/>
      <c r="D6" s="374" t="s">
        <v>0</v>
      </c>
      <c r="E6" s="385">
        <f>'4.sz.m.ÖNK kiadás'!E7+'5.1 sz. m Köz Hiv'!D31+'5.2 sz. m ÁMK'!D30+'üres lap'!D27</f>
        <v>163675</v>
      </c>
      <c r="F6" s="385">
        <f>'4.sz.m.ÖNK kiadás'!F7+'5.1 sz. m Köz Hiv'!E31+'5.2 sz. m ÁMK'!E30+'üres lap'!E27</f>
        <v>163675</v>
      </c>
      <c r="G6" s="310">
        <f>'4.sz.m.ÖNK kiadás'!G7+'5.1 sz. m Köz Hiv'!F31+'5.2 sz. m ÁMK'!F30+'üres lap'!F27</f>
        <v>0</v>
      </c>
      <c r="H6" s="310">
        <f>'4.sz.m.ÖNK kiadás'!H7+'5.1 sz. m Köz Hiv'!G31+'5.2 sz. m ÁMK'!G30+'üres lap'!G27</f>
        <v>0</v>
      </c>
      <c r="I6" s="310">
        <f>'4.sz.m.ÖNK kiadás'!I7+'5.1 sz. m Köz Hiv'!H31+'5.2 sz. m ÁMK'!H30+'üres lap'!H27</f>
        <v>0</v>
      </c>
      <c r="J6" s="310">
        <f>'4.sz.m.ÖNK kiadás'!J7+'5.1 sz. m Köz Hiv'!I31+'5.2 sz. m ÁMK'!I30+'üres lap'!I27</f>
        <v>0</v>
      </c>
      <c r="K6" s="385">
        <f aca="true" t="shared" si="2" ref="K6:N13">E6-Q6</f>
        <v>163675</v>
      </c>
      <c r="L6" s="385">
        <f t="shared" si="2"/>
        <v>163675</v>
      </c>
      <c r="M6" s="310">
        <f t="shared" si="2"/>
        <v>0</v>
      </c>
      <c r="N6" s="1164">
        <f t="shared" si="2"/>
        <v>0</v>
      </c>
      <c r="O6" s="1157" t="e">
        <f>N6/M6</f>
        <v>#DIV/0!</v>
      </c>
      <c r="P6" s="902" t="e">
        <f>O6/N6</f>
        <v>#DIV/0!</v>
      </c>
      <c r="Q6" s="385">
        <f>'4.sz.m.ÖNK kiadás'!Q7</f>
        <v>0</v>
      </c>
      <c r="R6" s="385">
        <f>'4.sz.m.ÖNK kiadás'!R7</f>
        <v>0</v>
      </c>
      <c r="S6" s="310">
        <f>'4.sz.m.ÖNK kiadás'!S7</f>
        <v>0</v>
      </c>
      <c r="T6" s="1164">
        <f>'4.sz.m.ÖNK kiadás'!T7</f>
        <v>0</v>
      </c>
      <c r="U6" s="1157" t="e">
        <f>T6/S6</f>
        <v>#DIV/0!</v>
      </c>
      <c r="V6" s="310">
        <f>'4.sz.m.ÖNK kiadás'!V7</f>
        <v>0</v>
      </c>
      <c r="W6" s="385">
        <f>'5.1 sz. m Köz Hiv'!P31</f>
        <v>4511</v>
      </c>
      <c r="X6" s="310">
        <f>'5.1 sz. m Köz Hiv'!Q31</f>
        <v>4511</v>
      </c>
      <c r="Y6" s="310">
        <f>'5.1 sz. m Köz Hiv'!R31</f>
        <v>0</v>
      </c>
      <c r="Z6" s="310">
        <f>'5.1 sz. m Köz Hiv'!R31</f>
        <v>0</v>
      </c>
      <c r="AA6" s="902" t="e">
        <f>Z6/Y6</f>
        <v>#DIV/0!</v>
      </c>
      <c r="AB6" s="310">
        <f>'5.1 sz. m Köz Hiv'!U31</f>
        <v>0</v>
      </c>
      <c r="AC6" s="310">
        <f>'5.1 sz. m Köz Hiv'!V31</f>
        <v>0</v>
      </c>
    </row>
    <row r="7" spans="1:29" s="5" customFormat="1" ht="33" customHeight="1">
      <c r="A7" s="99"/>
      <c r="B7" s="108" t="s">
        <v>40</v>
      </c>
      <c r="C7" s="108"/>
      <c r="D7" s="375" t="s">
        <v>85</v>
      </c>
      <c r="E7" s="385">
        <f>'4.sz.m.ÖNK kiadás'!E8+'5.1 sz. m Köz Hiv'!D32+'5.2 sz. m ÁMK'!D31+'üres lap'!D28</f>
        <v>44019</v>
      </c>
      <c r="F7" s="385">
        <f>'4.sz.m.ÖNK kiadás'!F8+'5.1 sz. m Köz Hiv'!E32+'5.2 sz. m ÁMK'!E31+'üres lap'!E28</f>
        <v>44019</v>
      </c>
      <c r="G7" s="310">
        <f>'4.sz.m.ÖNK kiadás'!G8+'5.1 sz. m Köz Hiv'!F32+'5.2 sz. m ÁMK'!F31+'üres lap'!F28</f>
        <v>0</v>
      </c>
      <c r="H7" s="310">
        <f>'4.sz.m.ÖNK kiadás'!H8+'5.1 sz. m Köz Hiv'!G32+'5.2 sz. m ÁMK'!G31+'üres lap'!G28</f>
        <v>0</v>
      </c>
      <c r="I7" s="310">
        <f>'4.sz.m.ÖNK kiadás'!I8+'5.1 sz. m Köz Hiv'!H32+'5.2 sz. m ÁMK'!H31+'üres lap'!H28</f>
        <v>0</v>
      </c>
      <c r="J7" s="310">
        <f>'4.sz.m.ÖNK kiadás'!J8+'5.1 sz. m Köz Hiv'!I32+'5.2 sz. m ÁMK'!I31+'üres lap'!I28</f>
        <v>0</v>
      </c>
      <c r="K7" s="385">
        <f t="shared" si="2"/>
        <v>44019</v>
      </c>
      <c r="L7" s="385">
        <f t="shared" si="2"/>
        <v>44019</v>
      </c>
      <c r="M7" s="310">
        <f t="shared" si="2"/>
        <v>0</v>
      </c>
      <c r="N7" s="1164">
        <f t="shared" si="2"/>
        <v>0</v>
      </c>
      <c r="O7" s="1157" t="e">
        <f aca="true" t="shared" si="3" ref="O7:O36">N7/M7</f>
        <v>#DIV/0!</v>
      </c>
      <c r="P7" s="902" t="e">
        <f aca="true" t="shared" si="4" ref="P7:P36">O7/N7</f>
        <v>#DIV/0!</v>
      </c>
      <c r="Q7" s="385">
        <f>'4.sz.m.ÖNK kiadás'!Q8</f>
        <v>0</v>
      </c>
      <c r="R7" s="385">
        <f>'4.sz.m.ÖNK kiadás'!R8</f>
        <v>0</v>
      </c>
      <c r="S7" s="310">
        <f>'4.sz.m.ÖNK kiadás'!S8</f>
        <v>0</v>
      </c>
      <c r="T7" s="1164">
        <f>'4.sz.m.ÖNK kiadás'!T8</f>
        <v>0</v>
      </c>
      <c r="U7" s="1157" t="e">
        <f aca="true" t="shared" si="5" ref="U7:U36">T7/S7</f>
        <v>#DIV/0!</v>
      </c>
      <c r="V7" s="310">
        <f>'4.sz.m.ÖNK kiadás'!V8</f>
        <v>0</v>
      </c>
      <c r="W7" s="385">
        <f>'5.1 sz. m Köz Hiv'!P32</f>
        <v>1036</v>
      </c>
      <c r="X7" s="310">
        <f>'5.1 sz. m Köz Hiv'!Q32</f>
        <v>1036</v>
      </c>
      <c r="Y7" s="310">
        <f>'5.1 sz. m Köz Hiv'!R32</f>
        <v>0</v>
      </c>
      <c r="Z7" s="310">
        <f>'5.1 sz. m Köz Hiv'!R32</f>
        <v>0</v>
      </c>
      <c r="AA7" s="902" t="e">
        <f>Z7/Y7</f>
        <v>#DIV/0!</v>
      </c>
      <c r="AB7" s="310">
        <f>'5.1 sz. m Köz Hiv'!U32</f>
        <v>0</v>
      </c>
      <c r="AC7" s="310">
        <f>'5.1 sz. m Köz Hiv'!V32</f>
        <v>0</v>
      </c>
    </row>
    <row r="8" spans="1:29" s="5" customFormat="1" ht="33" customHeight="1">
      <c r="A8" s="99"/>
      <c r="B8" s="108" t="s">
        <v>41</v>
      </c>
      <c r="C8" s="108"/>
      <c r="D8" s="375" t="s">
        <v>86</v>
      </c>
      <c r="E8" s="385">
        <f>'4.sz.m.ÖNK kiadás'!E9+'5.1 sz. m Köz Hiv'!D33+'5.2 sz. m ÁMK'!D32+'üres lap'!D29</f>
        <v>139996</v>
      </c>
      <c r="F8" s="385">
        <f>'4.sz.m.ÖNK kiadás'!F9+'5.1 sz. m Köz Hiv'!E33+'5.2 sz. m ÁMK'!E32+'üres lap'!E29</f>
        <v>139996</v>
      </c>
      <c r="G8" s="310">
        <f>'4.sz.m.ÖNK kiadás'!G9+'5.1 sz. m Köz Hiv'!F33+'5.2 sz. m ÁMK'!F32+'üres lap'!F29</f>
        <v>0</v>
      </c>
      <c r="H8" s="310">
        <f>'4.sz.m.ÖNK kiadás'!H9+'5.1 sz. m Köz Hiv'!G33+'5.2 sz. m ÁMK'!G32+'üres lap'!G29</f>
        <v>0</v>
      </c>
      <c r="I8" s="310">
        <f>'4.sz.m.ÖNK kiadás'!I9+'5.1 sz. m Köz Hiv'!H33+'5.2 sz. m ÁMK'!H32+'üres lap'!H29</f>
        <v>0</v>
      </c>
      <c r="J8" s="310">
        <f>'4.sz.m.ÖNK kiadás'!J9+'5.1 sz. m Köz Hiv'!I33+'5.2 sz. m ÁMK'!I32+'üres lap'!I29</f>
        <v>0</v>
      </c>
      <c r="K8" s="385">
        <f t="shared" si="2"/>
        <v>138861</v>
      </c>
      <c r="L8" s="385">
        <f t="shared" si="2"/>
        <v>138861</v>
      </c>
      <c r="M8" s="310">
        <f t="shared" si="2"/>
        <v>0</v>
      </c>
      <c r="N8" s="1164">
        <f t="shared" si="2"/>
        <v>0</v>
      </c>
      <c r="O8" s="1157" t="e">
        <f t="shared" si="3"/>
        <v>#DIV/0!</v>
      </c>
      <c r="P8" s="902" t="e">
        <f t="shared" si="4"/>
        <v>#DIV/0!</v>
      </c>
      <c r="Q8" s="385">
        <f>'4.sz.m.ÖNK kiadás'!Q9</f>
        <v>1135</v>
      </c>
      <c r="R8" s="385">
        <f>'4.sz.m.ÖNK kiadás'!R9</f>
        <v>1135</v>
      </c>
      <c r="S8" s="310">
        <f>'4.sz.m.ÖNK kiadás'!S9</f>
        <v>0</v>
      </c>
      <c r="T8" s="1164">
        <f>'4.sz.m.ÖNK kiadás'!T9</f>
        <v>0</v>
      </c>
      <c r="U8" s="1157" t="e">
        <f t="shared" si="5"/>
        <v>#DIV/0!</v>
      </c>
      <c r="V8" s="310">
        <f>'4.sz.m.ÖNK kiadás'!V9</f>
        <v>0</v>
      </c>
      <c r="W8" s="385">
        <f>'5.1 sz. m Köz Hiv'!P33</f>
        <v>1336</v>
      </c>
      <c r="X8" s="310">
        <f>'5.1 sz. m Köz Hiv'!Q33</f>
        <v>1336</v>
      </c>
      <c r="Y8" s="310">
        <f>'5.1 sz. m Köz Hiv'!R33</f>
        <v>0</v>
      </c>
      <c r="Z8" s="310">
        <f>'5.1 sz. m Köz Hiv'!R33</f>
        <v>0</v>
      </c>
      <c r="AA8" s="902" t="e">
        <f>Z8/Y8</f>
        <v>#DIV/0!</v>
      </c>
      <c r="AB8" s="310">
        <f>'5.1 sz. m Köz Hiv'!U33</f>
        <v>0</v>
      </c>
      <c r="AC8" s="310">
        <f>'5.1 sz. m Köz Hiv'!V33</f>
        <v>0</v>
      </c>
    </row>
    <row r="9" spans="1:29" s="5" customFormat="1" ht="33" customHeight="1">
      <c r="A9" s="99"/>
      <c r="B9" s="108" t="s">
        <v>52</v>
      </c>
      <c r="C9" s="108"/>
      <c r="D9" s="375" t="s">
        <v>87</v>
      </c>
      <c r="E9" s="385">
        <f>'4.sz.m.ÖNK kiadás'!E10+'5.1 sz. m Köz Hiv'!D34+'5.2 sz. m ÁMK'!D33+'üres lap'!D30</f>
        <v>6080</v>
      </c>
      <c r="F9" s="385">
        <f>'4.sz.m.ÖNK kiadás'!F10+'5.1 sz. m Köz Hiv'!E34+'5.2 sz. m ÁMK'!E33+'üres lap'!E30</f>
        <v>6080</v>
      </c>
      <c r="G9" s="310">
        <f>'4.sz.m.ÖNK kiadás'!G10+'5.1 sz. m Köz Hiv'!F34+'5.2 sz. m ÁMK'!F33+'üres lap'!F30</f>
        <v>0</v>
      </c>
      <c r="H9" s="310">
        <f>'4.sz.m.ÖNK kiadás'!H10+'5.1 sz. m Köz Hiv'!G34+'5.2 sz. m ÁMK'!G33+'üres lap'!G30</f>
        <v>0</v>
      </c>
      <c r="I9" s="310">
        <f>'4.sz.m.ÖNK kiadás'!I10+'5.1 sz. m Köz Hiv'!H34+'5.2 sz. m ÁMK'!H33+'üres lap'!H30</f>
        <v>0</v>
      </c>
      <c r="J9" s="310">
        <f>'4.sz.m.ÖNK kiadás'!J10+'5.1 sz. m Köz Hiv'!I34+'5.2 sz. m ÁMK'!I33+'üres lap'!I30</f>
        <v>0</v>
      </c>
      <c r="K9" s="385">
        <f t="shared" si="2"/>
        <v>3815</v>
      </c>
      <c r="L9" s="385">
        <f t="shared" si="2"/>
        <v>3815</v>
      </c>
      <c r="M9" s="310">
        <f t="shared" si="2"/>
        <v>0</v>
      </c>
      <c r="N9" s="1164">
        <f t="shared" si="2"/>
        <v>0</v>
      </c>
      <c r="O9" s="1157" t="e">
        <f t="shared" si="3"/>
        <v>#DIV/0!</v>
      </c>
      <c r="P9" s="902" t="e">
        <f t="shared" si="4"/>
        <v>#DIV/0!</v>
      </c>
      <c r="Q9" s="385">
        <f>'4.sz.m.ÖNK kiadás'!Q10</f>
        <v>2265</v>
      </c>
      <c r="R9" s="385">
        <f>'4.sz.m.ÖNK kiadás'!R10</f>
        <v>2265</v>
      </c>
      <c r="S9" s="310">
        <f>'4.sz.m.ÖNK kiadás'!S10</f>
        <v>0</v>
      </c>
      <c r="T9" s="1164">
        <f>'4.sz.m.ÖNK kiadás'!T10</f>
        <v>0</v>
      </c>
      <c r="U9" s="1157" t="e">
        <f t="shared" si="5"/>
        <v>#DIV/0!</v>
      </c>
      <c r="V9" s="310">
        <f>'4.sz.m.ÖNK kiadás'!V10</f>
        <v>0</v>
      </c>
      <c r="W9" s="385"/>
      <c r="X9" s="310"/>
      <c r="Y9" s="310"/>
      <c r="Z9" s="310"/>
      <c r="AA9" s="902"/>
      <c r="AB9" s="310"/>
      <c r="AC9" s="310"/>
    </row>
    <row r="10" spans="1:29" s="5" customFormat="1" ht="33" customHeight="1">
      <c r="A10" s="99"/>
      <c r="B10" s="108" t="s">
        <v>53</v>
      </c>
      <c r="C10" s="108"/>
      <c r="D10" s="376" t="s">
        <v>89</v>
      </c>
      <c r="E10" s="385">
        <f aca="true" t="shared" si="6" ref="E10:J10">SUM(E11:E15)</f>
        <v>126095</v>
      </c>
      <c r="F10" s="385">
        <f>SUM(F11:F15)</f>
        <v>131100</v>
      </c>
      <c r="G10" s="310">
        <f t="shared" si="6"/>
        <v>0</v>
      </c>
      <c r="H10" s="310">
        <f t="shared" si="6"/>
        <v>0</v>
      </c>
      <c r="I10" s="310">
        <f>SUM(I11:I15)</f>
        <v>0</v>
      </c>
      <c r="J10" s="310">
        <f t="shared" si="6"/>
        <v>0</v>
      </c>
      <c r="K10" s="385">
        <f t="shared" si="2"/>
        <v>110460</v>
      </c>
      <c r="L10" s="385">
        <f t="shared" si="2"/>
        <v>115465</v>
      </c>
      <c r="M10" s="310">
        <f t="shared" si="2"/>
        <v>0</v>
      </c>
      <c r="N10" s="1164">
        <f t="shared" si="2"/>
        <v>0</v>
      </c>
      <c r="O10" s="1157" t="e">
        <f t="shared" si="3"/>
        <v>#DIV/0!</v>
      </c>
      <c r="P10" s="902" t="e">
        <f t="shared" si="4"/>
        <v>#DIV/0!</v>
      </c>
      <c r="Q10" s="385">
        <f>'4.sz.m.ÖNK kiadás'!Q11</f>
        <v>15635</v>
      </c>
      <c r="R10" s="385">
        <f>'4.sz.m.ÖNK kiadás'!R11</f>
        <v>15635</v>
      </c>
      <c r="S10" s="310">
        <f>'4.sz.m.ÖNK kiadás'!S11</f>
        <v>0</v>
      </c>
      <c r="T10" s="1164">
        <f>'4.sz.m.ÖNK kiadás'!T11</f>
        <v>0</v>
      </c>
      <c r="U10" s="1157" t="e">
        <f t="shared" si="5"/>
        <v>#DIV/0!</v>
      </c>
      <c r="V10" s="310">
        <f>'4.sz.m.ÖNK kiadás'!V11</f>
        <v>0</v>
      </c>
      <c r="W10" s="385"/>
      <c r="X10" s="310"/>
      <c r="Y10" s="310"/>
      <c r="Z10" s="310"/>
      <c r="AA10" s="902"/>
      <c r="AB10" s="310"/>
      <c r="AC10" s="310"/>
    </row>
    <row r="11" spans="1:29" s="5" customFormat="1" ht="33" customHeight="1">
      <c r="A11" s="99"/>
      <c r="B11" s="131"/>
      <c r="C11" s="108" t="s">
        <v>88</v>
      </c>
      <c r="D11" s="377" t="s">
        <v>318</v>
      </c>
      <c r="E11" s="385">
        <f>'4.sz.m.ÖNK kiadás'!E12</f>
        <v>0</v>
      </c>
      <c r="F11" s="385">
        <f>'4.sz.m.ÖNK kiadás'!F12</f>
        <v>0</v>
      </c>
      <c r="G11" s="310">
        <f>'4.sz.m.ÖNK kiadás'!G12</f>
        <v>0</v>
      </c>
      <c r="H11" s="310">
        <f>'4.sz.m.ÖNK kiadás'!H12</f>
        <v>0</v>
      </c>
      <c r="I11" s="310">
        <f>'4.sz.m.ÖNK kiadás'!I12</f>
        <v>0</v>
      </c>
      <c r="J11" s="310">
        <f>'4.sz.m.ÖNK kiadás'!J12</f>
        <v>0</v>
      </c>
      <c r="K11" s="385">
        <f t="shared" si="2"/>
        <v>0</v>
      </c>
      <c r="L11" s="385">
        <f t="shared" si="2"/>
        <v>0</v>
      </c>
      <c r="M11" s="310">
        <f t="shared" si="2"/>
        <v>0</v>
      </c>
      <c r="N11" s="1164">
        <f t="shared" si="2"/>
        <v>0</v>
      </c>
      <c r="O11" s="1157"/>
      <c r="P11" s="902" t="e">
        <f t="shared" si="4"/>
        <v>#DIV/0!</v>
      </c>
      <c r="Q11" s="385">
        <f>'4.sz.m.ÖNK kiadás'!Q12</f>
        <v>0</v>
      </c>
      <c r="R11" s="385">
        <f>'4.sz.m.ÖNK kiadás'!R12</f>
        <v>0</v>
      </c>
      <c r="S11" s="310">
        <f>'4.sz.m.ÖNK kiadás'!S12</f>
        <v>0</v>
      </c>
      <c r="T11" s="1164">
        <f>'4.sz.m.ÖNK kiadás'!T12</f>
        <v>0</v>
      </c>
      <c r="U11" s="1157"/>
      <c r="V11" s="310">
        <f>'4.sz.m.ÖNK kiadás'!V12</f>
        <v>0</v>
      </c>
      <c r="W11" s="385"/>
      <c r="X11" s="310"/>
      <c r="Y11" s="310"/>
      <c r="Z11" s="310"/>
      <c r="AA11" s="902"/>
      <c r="AB11" s="310"/>
      <c r="AC11" s="310"/>
    </row>
    <row r="12" spans="1:29" s="5" customFormat="1" ht="57.75" customHeight="1">
      <c r="A12" s="99"/>
      <c r="B12" s="108"/>
      <c r="C12" s="108" t="s">
        <v>90</v>
      </c>
      <c r="D12" s="375" t="s">
        <v>319</v>
      </c>
      <c r="E12" s="385">
        <f>'4.sz.m.ÖNK kiadás'!E13</f>
        <v>14376</v>
      </c>
      <c r="F12" s="385">
        <f>'4.sz.m.ÖNK kiadás'!F13</f>
        <v>14376</v>
      </c>
      <c r="G12" s="310">
        <f>'4.sz.m.ÖNK kiadás'!G13</f>
        <v>0</v>
      </c>
      <c r="H12" s="310">
        <f>'4.sz.m.ÖNK kiadás'!H13</f>
        <v>0</v>
      </c>
      <c r="I12" s="310">
        <f>'4.sz.m.ÖNK kiadás'!I13</f>
        <v>0</v>
      </c>
      <c r="J12" s="310">
        <f>'4.sz.m.ÖNK kiadás'!J13</f>
        <v>0</v>
      </c>
      <c r="K12" s="385">
        <f t="shared" si="2"/>
        <v>0</v>
      </c>
      <c r="L12" s="385">
        <f t="shared" si="2"/>
        <v>0</v>
      </c>
      <c r="M12" s="310">
        <f t="shared" si="2"/>
        <v>0</v>
      </c>
      <c r="N12" s="1164">
        <f t="shared" si="2"/>
        <v>0</v>
      </c>
      <c r="O12" s="1157" t="e">
        <f t="shared" si="3"/>
        <v>#DIV/0!</v>
      </c>
      <c r="P12" s="902" t="e">
        <f t="shared" si="4"/>
        <v>#DIV/0!</v>
      </c>
      <c r="Q12" s="385">
        <f>'4.sz.m.ÖNK kiadás'!Q13</f>
        <v>14376</v>
      </c>
      <c r="R12" s="385">
        <f>'4.sz.m.ÖNK kiadás'!R13</f>
        <v>14376</v>
      </c>
      <c r="S12" s="310">
        <f>'4.sz.m.ÖNK kiadás'!S13</f>
        <v>0</v>
      </c>
      <c r="T12" s="1164">
        <f>'4.sz.m.ÖNK kiadás'!T13</f>
        <v>0</v>
      </c>
      <c r="U12" s="1157" t="e">
        <f t="shared" si="5"/>
        <v>#DIV/0!</v>
      </c>
      <c r="V12" s="310">
        <f>'4.sz.m.ÖNK kiadás'!V13</f>
        <v>0</v>
      </c>
      <c r="W12" s="385"/>
      <c r="X12" s="310"/>
      <c r="Y12" s="310"/>
      <c r="Z12" s="310"/>
      <c r="AA12" s="902"/>
      <c r="AB12" s="310"/>
      <c r="AC12" s="310"/>
    </row>
    <row r="13" spans="1:29" s="5" customFormat="1" ht="54.75" customHeight="1" thickBot="1">
      <c r="A13" s="127"/>
      <c r="B13" s="128"/>
      <c r="C13" s="108" t="s">
        <v>91</v>
      </c>
      <c r="D13" s="375" t="s">
        <v>320</v>
      </c>
      <c r="E13" s="385">
        <f>'4.sz.m.ÖNK kiadás'!E14</f>
        <v>111719</v>
      </c>
      <c r="F13" s="385">
        <f>'4.sz.m.ÖNK kiadás'!F14</f>
        <v>116724</v>
      </c>
      <c r="G13" s="310">
        <f>'4.sz.m.ÖNK kiadás'!G14</f>
        <v>0</v>
      </c>
      <c r="H13" s="310">
        <f>'4.sz.m.ÖNK kiadás'!H14</f>
        <v>0</v>
      </c>
      <c r="I13" s="310">
        <f>'4.sz.m.ÖNK kiadás'!I14</f>
        <v>0</v>
      </c>
      <c r="J13" s="310">
        <f>'4.sz.m.ÖNK kiadás'!J14</f>
        <v>0</v>
      </c>
      <c r="K13" s="385">
        <f t="shared" si="2"/>
        <v>110460</v>
      </c>
      <c r="L13" s="385">
        <f t="shared" si="2"/>
        <v>115465</v>
      </c>
      <c r="M13" s="310">
        <f t="shared" si="2"/>
        <v>0</v>
      </c>
      <c r="N13" s="1164">
        <f t="shared" si="2"/>
        <v>0</v>
      </c>
      <c r="O13" s="1157" t="e">
        <f t="shared" si="3"/>
        <v>#DIV/0!</v>
      </c>
      <c r="P13" s="902" t="e">
        <f t="shared" si="4"/>
        <v>#DIV/0!</v>
      </c>
      <c r="Q13" s="385">
        <f>'4.sz.m.ÖNK kiadás'!Q14</f>
        <v>1259</v>
      </c>
      <c r="R13" s="385">
        <f>'4.sz.m.ÖNK kiadás'!R14</f>
        <v>1259</v>
      </c>
      <c r="S13" s="310">
        <f>'4.sz.m.ÖNK kiadás'!S14</f>
        <v>0</v>
      </c>
      <c r="T13" s="1164">
        <f>'4.sz.m.ÖNK kiadás'!T14</f>
        <v>0</v>
      </c>
      <c r="U13" s="1157" t="e">
        <f t="shared" si="5"/>
        <v>#DIV/0!</v>
      </c>
      <c r="V13" s="310">
        <f>'4.sz.m.ÖNK kiadás'!V14</f>
        <v>0</v>
      </c>
      <c r="W13" s="385"/>
      <c r="X13" s="310"/>
      <c r="Y13" s="310"/>
      <c r="Z13" s="310"/>
      <c r="AA13" s="902"/>
      <c r="AB13" s="310"/>
      <c r="AC13" s="310"/>
    </row>
    <row r="14" spans="1:29" s="5" customFormat="1" ht="33" customHeight="1" hidden="1">
      <c r="A14" s="99"/>
      <c r="B14" s="108"/>
      <c r="C14" s="108" t="s">
        <v>94</v>
      </c>
      <c r="D14" s="375" t="s">
        <v>96</v>
      </c>
      <c r="E14" s="385"/>
      <c r="F14" s="385"/>
      <c r="G14" s="310"/>
      <c r="H14" s="310"/>
      <c r="I14" s="310"/>
      <c r="J14" s="310"/>
      <c r="K14" s="385"/>
      <c r="L14" s="385"/>
      <c r="M14" s="310"/>
      <c r="N14" s="1164"/>
      <c r="O14" s="1157" t="e">
        <f t="shared" si="3"/>
        <v>#DIV/0!</v>
      </c>
      <c r="P14" s="902" t="e">
        <f t="shared" si="4"/>
        <v>#DIV/0!</v>
      </c>
      <c r="Q14" s="385">
        <f>'4.sz.m.ÖNK kiadás'!Q15</f>
        <v>0</v>
      </c>
      <c r="R14" s="385">
        <f>'4.sz.m.ÖNK kiadás'!R15</f>
        <v>0</v>
      </c>
      <c r="S14" s="310">
        <f>'4.sz.m.ÖNK kiadás'!S15</f>
        <v>0</v>
      </c>
      <c r="T14" s="1164">
        <f>'4.sz.m.ÖNK kiadás'!T15</f>
        <v>0</v>
      </c>
      <c r="U14" s="1157" t="e">
        <f t="shared" si="5"/>
        <v>#DIV/0!</v>
      </c>
      <c r="V14" s="310">
        <f>'4.sz.m.ÖNK kiadás'!V15</f>
        <v>0</v>
      </c>
      <c r="W14" s="385"/>
      <c r="X14" s="310"/>
      <c r="Y14" s="310"/>
      <c r="Z14" s="310"/>
      <c r="AA14" s="902"/>
      <c r="AB14" s="310"/>
      <c r="AC14" s="310"/>
    </row>
    <row r="15" spans="1:29" s="5" customFormat="1" ht="33" customHeight="1" hidden="1" thickBot="1">
      <c r="A15" s="135"/>
      <c r="B15" s="122"/>
      <c r="C15" s="122" t="s">
        <v>95</v>
      </c>
      <c r="D15" s="378" t="s">
        <v>97</v>
      </c>
      <c r="E15" s="385"/>
      <c r="F15" s="385"/>
      <c r="G15" s="310"/>
      <c r="H15" s="310"/>
      <c r="I15" s="310"/>
      <c r="J15" s="310"/>
      <c r="K15" s="385"/>
      <c r="L15" s="385"/>
      <c r="M15" s="310"/>
      <c r="N15" s="1164"/>
      <c r="O15" s="1157" t="e">
        <f t="shared" si="3"/>
        <v>#DIV/0!</v>
      </c>
      <c r="P15" s="902" t="e">
        <f t="shared" si="4"/>
        <v>#DIV/0!</v>
      </c>
      <c r="Q15" s="385">
        <f>'4.sz.m.ÖNK kiadás'!Q16</f>
        <v>0</v>
      </c>
      <c r="R15" s="385">
        <f>'4.sz.m.ÖNK kiadás'!R16</f>
        <v>0</v>
      </c>
      <c r="S15" s="310">
        <f>'4.sz.m.ÖNK kiadás'!S16</f>
        <v>0</v>
      </c>
      <c r="T15" s="1164">
        <f>'4.sz.m.ÖNK kiadás'!T16</f>
        <v>0</v>
      </c>
      <c r="U15" s="1157" t="e">
        <f t="shared" si="5"/>
        <v>#DIV/0!</v>
      </c>
      <c r="V15" s="310">
        <f>'4.sz.m.ÖNK kiadás'!V16</f>
        <v>0</v>
      </c>
      <c r="W15" s="385"/>
      <c r="X15" s="310"/>
      <c r="Y15" s="310"/>
      <c r="Z15" s="310"/>
      <c r="AA15" s="902"/>
      <c r="AB15" s="310"/>
      <c r="AC15" s="310"/>
    </row>
    <row r="16" spans="1:29" s="5" customFormat="1" ht="33" customHeight="1" thickBot="1">
      <c r="A16" s="117" t="s">
        <v>31</v>
      </c>
      <c r="B16" s="1230" t="s">
        <v>98</v>
      </c>
      <c r="C16" s="1230"/>
      <c r="D16" s="1230"/>
      <c r="E16" s="386">
        <f aca="true" t="shared" si="7" ref="E16:N16">SUM(E17:E19)</f>
        <v>78306</v>
      </c>
      <c r="F16" s="386">
        <f>SUM(F17:F19)</f>
        <v>78306</v>
      </c>
      <c r="G16" s="81">
        <f t="shared" si="7"/>
        <v>0</v>
      </c>
      <c r="H16" s="81">
        <f t="shared" si="7"/>
        <v>0</v>
      </c>
      <c r="I16" s="81">
        <f>SUM(I17:I19)</f>
        <v>0</v>
      </c>
      <c r="J16" s="81">
        <f t="shared" si="7"/>
        <v>0</v>
      </c>
      <c r="K16" s="386">
        <f t="shared" si="7"/>
        <v>76506</v>
      </c>
      <c r="L16" s="386">
        <f>SUM(L17:L19)</f>
        <v>76506</v>
      </c>
      <c r="M16" s="81">
        <f t="shared" si="7"/>
        <v>0</v>
      </c>
      <c r="N16" s="1165">
        <f t="shared" si="7"/>
        <v>0</v>
      </c>
      <c r="O16" s="1158" t="e">
        <f t="shared" si="3"/>
        <v>#DIV/0!</v>
      </c>
      <c r="P16" s="903" t="e">
        <f t="shared" si="4"/>
        <v>#DIV/0!</v>
      </c>
      <c r="Q16" s="386">
        <f>SUM(Q17:Q19)</f>
        <v>1800</v>
      </c>
      <c r="R16" s="386">
        <f>SUM(R17:R19)</f>
        <v>1800</v>
      </c>
      <c r="S16" s="81">
        <f aca="true" t="shared" si="8" ref="S16:Z16">SUM(S17:S19)</f>
        <v>0</v>
      </c>
      <c r="T16" s="1165">
        <f t="shared" si="8"/>
        <v>0</v>
      </c>
      <c r="U16" s="1158" t="e">
        <f t="shared" si="5"/>
        <v>#DIV/0!</v>
      </c>
      <c r="V16" s="81">
        <f>SUM(V17:V19)</f>
        <v>0</v>
      </c>
      <c r="W16" s="386">
        <f t="shared" si="8"/>
        <v>0</v>
      </c>
      <c r="X16" s="81">
        <f t="shared" si="8"/>
        <v>0</v>
      </c>
      <c r="Y16" s="81">
        <f t="shared" si="8"/>
        <v>0</v>
      </c>
      <c r="Z16" s="81">
        <f t="shared" si="8"/>
        <v>0</v>
      </c>
      <c r="AA16" s="903"/>
      <c r="AB16" s="81">
        <f>SUM(AB17:AB19)</f>
        <v>0</v>
      </c>
      <c r="AC16" s="81">
        <f>SUM(AC17:AC19)</f>
        <v>0</v>
      </c>
    </row>
    <row r="17" spans="1:29" s="5" customFormat="1" ht="33" customHeight="1">
      <c r="A17" s="116"/>
      <c r="B17" s="121" t="s">
        <v>42</v>
      </c>
      <c r="C17" s="1231" t="s">
        <v>99</v>
      </c>
      <c r="D17" s="1231"/>
      <c r="E17" s="385">
        <f>'4.sz.m.ÖNK kiadás'!E18+'5.1 sz. m Köz Hiv'!D37+'5.2 sz. m ÁMK'!D36+'üres lap'!D33</f>
        <v>8476</v>
      </c>
      <c r="F17" s="385">
        <f>'4.sz.m.ÖNK kiadás'!F18+'5.1 sz. m Köz Hiv'!E37+'5.2 sz. m ÁMK'!E36+'üres lap'!E33</f>
        <v>8476</v>
      </c>
      <c r="G17" s="310">
        <f>'4.sz.m.ÖNK kiadás'!G18+'5.1 sz. m Köz Hiv'!F37+'5.2 sz. m ÁMK'!F36+'üres lap'!F33</f>
        <v>0</v>
      </c>
      <c r="H17" s="310">
        <f>'4.sz.m.ÖNK kiadás'!H18+'5.1 sz. m Köz Hiv'!G37+'5.2 sz. m ÁMK'!G36+'üres lap'!G33</f>
        <v>0</v>
      </c>
      <c r="I17" s="310">
        <f>'4.sz.m.ÖNK kiadás'!I18+'5.1 sz. m Köz Hiv'!H37+'5.2 sz. m ÁMK'!H36+'üres lap'!H33</f>
        <v>0</v>
      </c>
      <c r="J17" s="310">
        <f>'4.sz.m.ÖNK kiadás'!J18+'5.1 sz. m Köz Hiv'!I37+'5.2 sz. m ÁMK'!I36+'üres lap'!I33</f>
        <v>0</v>
      </c>
      <c r="K17" s="385">
        <f>'4.sz.m.ÖNK kiadás'!K18+'5.1 sz. m Köz Hiv'!J37+'5.2 sz. m ÁMK'!J36</f>
        <v>8476</v>
      </c>
      <c r="L17" s="385">
        <f>'4.sz.m.ÖNK kiadás'!L18+'5.1 sz. m Köz Hiv'!K37+'5.2 sz. m ÁMK'!K36</f>
        <v>8476</v>
      </c>
      <c r="M17" s="310">
        <f>'4.sz.m.ÖNK kiadás'!M18+'5.1 sz. m Köz Hiv'!L37+'5.2 sz. m ÁMK'!L36+'üres lap'!L33</f>
        <v>0</v>
      </c>
      <c r="N17" s="1164">
        <f>'4.sz.m.ÖNK kiadás'!N18+'5.1 sz. m Köz Hiv'!M37+'5.2 sz. m ÁMK'!M36+'üres lap'!M33</f>
        <v>0</v>
      </c>
      <c r="O17" s="1157" t="e">
        <f t="shared" si="3"/>
        <v>#DIV/0!</v>
      </c>
      <c r="P17" s="902" t="e">
        <f t="shared" si="4"/>
        <v>#DIV/0!</v>
      </c>
      <c r="Q17" s="385">
        <f>'4.sz.m.ÖNK kiadás'!Q18</f>
        <v>0</v>
      </c>
      <c r="R17" s="385">
        <f>'4.sz.m.ÖNK kiadás'!R18</f>
        <v>0</v>
      </c>
      <c r="S17" s="310">
        <f>'4.sz.m.ÖNK kiadás'!S18</f>
        <v>0</v>
      </c>
      <c r="T17" s="1164">
        <f>'4.sz.m.ÖNK kiadás'!T18</f>
        <v>0</v>
      </c>
      <c r="U17" s="1157" t="e">
        <f t="shared" si="5"/>
        <v>#DIV/0!</v>
      </c>
      <c r="V17" s="310"/>
      <c r="W17" s="385"/>
      <c r="X17" s="310"/>
      <c r="Y17" s="310"/>
      <c r="Z17" s="310"/>
      <c r="AA17" s="902"/>
      <c r="AB17" s="310"/>
      <c r="AC17" s="310"/>
    </row>
    <row r="18" spans="1:29" s="5" customFormat="1" ht="33" customHeight="1">
      <c r="A18" s="99"/>
      <c r="B18" s="108" t="s">
        <v>43</v>
      </c>
      <c r="C18" s="1220" t="s">
        <v>100</v>
      </c>
      <c r="D18" s="1220"/>
      <c r="E18" s="385">
        <f>'4.sz.m.ÖNK kiadás'!E19</f>
        <v>68030</v>
      </c>
      <c r="F18" s="385">
        <f>'4.sz.m.ÖNK kiadás'!F19+'5.2 sz. m ÁMK'!E38</f>
        <v>68030</v>
      </c>
      <c r="G18" s="385">
        <f>'4.sz.m.ÖNK kiadás'!G19+'5.2 sz. m ÁMK'!F38</f>
        <v>0</v>
      </c>
      <c r="H18" s="385">
        <f>'4.sz.m.ÖNK kiadás'!H19+'5.2 sz. m ÁMK'!G38</f>
        <v>0</v>
      </c>
      <c r="I18" s="385">
        <f>'4.sz.m.ÖNK kiadás'!I19+'5.2 sz. m ÁMK'!H38</f>
        <v>0</v>
      </c>
      <c r="J18" s="310">
        <f>'4.sz.m.ÖNK kiadás'!J19</f>
        <v>0</v>
      </c>
      <c r="K18" s="385">
        <f>'4.sz.m.ÖNK kiadás'!K19+'5.1 sz. m Köz Hiv'!J38+'5.2 sz. m ÁMK'!J37</f>
        <v>68030</v>
      </c>
      <c r="L18" s="385">
        <f>'4.sz.m.ÖNK kiadás'!L19+'5.1 sz. m Köz Hiv'!K38+'5.2 sz. m ÁMK'!K37</f>
        <v>68030</v>
      </c>
      <c r="M18" s="310">
        <f>'4.sz.m.ÖNK kiadás'!M19+'5.2 sz. m ÁMK'!L38</f>
        <v>0</v>
      </c>
      <c r="N18" s="310">
        <f>'4.sz.m.ÖNK kiadás'!N19+'5.2 sz. m ÁMK'!M38</f>
        <v>0</v>
      </c>
      <c r="O18" s="1157" t="e">
        <f t="shared" si="3"/>
        <v>#DIV/0!</v>
      </c>
      <c r="P18" s="902" t="e">
        <f t="shared" si="4"/>
        <v>#DIV/0!</v>
      </c>
      <c r="Q18" s="385">
        <f>'4.sz.m.ÖNK kiadás'!Q19</f>
        <v>0</v>
      </c>
      <c r="R18" s="385">
        <f>'4.sz.m.ÖNK kiadás'!R19</f>
        <v>0</v>
      </c>
      <c r="S18" s="310">
        <f>'4.sz.m.ÖNK kiadás'!S19</f>
        <v>0</v>
      </c>
      <c r="T18" s="1164">
        <f>'4.sz.m.ÖNK kiadás'!T19</f>
        <v>0</v>
      </c>
      <c r="U18" s="1157" t="e">
        <f t="shared" si="5"/>
        <v>#DIV/0!</v>
      </c>
      <c r="V18" s="310"/>
      <c r="W18" s="385"/>
      <c r="X18" s="310"/>
      <c r="Y18" s="310"/>
      <c r="Z18" s="310"/>
      <c r="AA18" s="902"/>
      <c r="AB18" s="310"/>
      <c r="AC18" s="310"/>
    </row>
    <row r="19" spans="1:29" s="5" customFormat="1" ht="33" customHeight="1">
      <c r="A19" s="129"/>
      <c r="B19" s="108" t="s">
        <v>44</v>
      </c>
      <c r="C19" s="1237" t="s">
        <v>101</v>
      </c>
      <c r="D19" s="1237"/>
      <c r="E19" s="385">
        <f>'4.sz.m.ÖNK kiadás'!E20</f>
        <v>1800</v>
      </c>
      <c r="F19" s="385">
        <f>'4.sz.m.ÖNK kiadás'!F20</f>
        <v>1800</v>
      </c>
      <c r="G19" s="310">
        <f>'4.sz.m.ÖNK kiadás'!G20</f>
        <v>0</v>
      </c>
      <c r="H19" s="310">
        <f>'4.sz.m.ÖNK kiadás'!H20</f>
        <v>0</v>
      </c>
      <c r="I19" s="310">
        <f>'4.sz.m.ÖNK kiadás'!I20</f>
        <v>0</v>
      </c>
      <c r="J19" s="310">
        <f>'4.sz.m.ÖNK kiadás'!J20</f>
        <v>0</v>
      </c>
      <c r="K19" s="385">
        <f>'4.sz.m.ÖNK kiadás'!K20</f>
        <v>0</v>
      </c>
      <c r="L19" s="385">
        <f>'4.sz.m.ÖNK kiadás'!L20</f>
        <v>0</v>
      </c>
      <c r="M19" s="310">
        <f>'4.sz.m.ÖNK kiadás'!M20</f>
        <v>0</v>
      </c>
      <c r="N19" s="1164">
        <f>'4.sz.m.ÖNK kiadás'!N20</f>
        <v>0</v>
      </c>
      <c r="O19" s="1157"/>
      <c r="P19" s="902" t="e">
        <f t="shared" si="4"/>
        <v>#DIV/0!</v>
      </c>
      <c r="Q19" s="385">
        <f>'4.sz.m.ÖNK kiadás'!Q20</f>
        <v>1800</v>
      </c>
      <c r="R19" s="385">
        <f>'4.sz.m.ÖNK kiadás'!R20</f>
        <v>1800</v>
      </c>
      <c r="S19" s="310">
        <f>'4.sz.m.ÖNK kiadás'!S20</f>
        <v>0</v>
      </c>
      <c r="T19" s="1164">
        <f>'4.sz.m.ÖNK kiadás'!T20</f>
        <v>0</v>
      </c>
      <c r="U19" s="1157" t="e">
        <f t="shared" si="5"/>
        <v>#DIV/0!</v>
      </c>
      <c r="V19" s="310">
        <f>'4.sz.m.ÖNK kiadás'!V20</f>
        <v>0</v>
      </c>
      <c r="W19" s="385"/>
      <c r="X19" s="310"/>
      <c r="Y19" s="310"/>
      <c r="Z19" s="310"/>
      <c r="AA19" s="902"/>
      <c r="AB19" s="310"/>
      <c r="AC19" s="310"/>
    </row>
    <row r="20" spans="1:29" s="5" customFormat="1" ht="33" customHeight="1">
      <c r="A20" s="105"/>
      <c r="B20" s="109"/>
      <c r="C20" s="109" t="s">
        <v>102</v>
      </c>
      <c r="D20" s="262" t="s">
        <v>92</v>
      </c>
      <c r="E20" s="385">
        <f>'4.sz.m.ÖNK kiadás'!E21</f>
        <v>1800</v>
      </c>
      <c r="F20" s="385">
        <f>'4.sz.m.ÖNK kiadás'!F21</f>
        <v>1800</v>
      </c>
      <c r="G20" s="310">
        <f>'4.sz.m.ÖNK kiadás'!G21</f>
        <v>0</v>
      </c>
      <c r="H20" s="310">
        <f>'4.sz.m.ÖNK kiadás'!H21</f>
        <v>0</v>
      </c>
      <c r="I20" s="310">
        <f>'4.sz.m.ÖNK kiadás'!I21</f>
        <v>0</v>
      </c>
      <c r="J20" s="310">
        <f>'4.sz.m.ÖNK kiadás'!J21</f>
        <v>0</v>
      </c>
      <c r="K20" s="385">
        <f>'4.sz.m.ÖNK kiadás'!K21</f>
        <v>0</v>
      </c>
      <c r="L20" s="385">
        <f>'4.sz.m.ÖNK kiadás'!L21</f>
        <v>0</v>
      </c>
      <c r="M20" s="310">
        <f>'4.sz.m.ÖNK kiadás'!M21</f>
        <v>0</v>
      </c>
      <c r="N20" s="1164">
        <f>'4.sz.m.ÖNK kiadás'!N21</f>
        <v>0</v>
      </c>
      <c r="O20" s="1157"/>
      <c r="P20" s="902" t="e">
        <f t="shared" si="4"/>
        <v>#DIV/0!</v>
      </c>
      <c r="Q20" s="385">
        <f>'4.sz.m.ÖNK kiadás'!Q21</f>
        <v>1800</v>
      </c>
      <c r="R20" s="385">
        <f>'4.sz.m.ÖNK kiadás'!R21</f>
        <v>1800</v>
      </c>
      <c r="S20" s="310">
        <f>'4.sz.m.ÖNK kiadás'!S21</f>
        <v>0</v>
      </c>
      <c r="T20" s="1164">
        <f>'4.sz.m.ÖNK kiadás'!T21</f>
        <v>0</v>
      </c>
      <c r="U20" s="1157" t="e">
        <f t="shared" si="5"/>
        <v>#DIV/0!</v>
      </c>
      <c r="V20" s="310">
        <f>'4.sz.m.ÖNK kiadás'!V21</f>
        <v>0</v>
      </c>
      <c r="W20" s="385"/>
      <c r="X20" s="310"/>
      <c r="Y20" s="310"/>
      <c r="Z20" s="310"/>
      <c r="AA20" s="902"/>
      <c r="AB20" s="310"/>
      <c r="AC20" s="310"/>
    </row>
    <row r="21" spans="1:29" s="5" customFormat="1" ht="33" customHeight="1">
      <c r="A21" s="105"/>
      <c r="B21" s="109"/>
      <c r="C21" s="109" t="s">
        <v>103</v>
      </c>
      <c r="D21" s="262" t="s">
        <v>93</v>
      </c>
      <c r="E21" s="385">
        <f>'4.sz.m.ÖNK kiadás'!E22</f>
        <v>0</v>
      </c>
      <c r="F21" s="385">
        <f>'4.sz.m.ÖNK kiadás'!F22</f>
        <v>0</v>
      </c>
      <c r="G21" s="310">
        <f>'4.sz.m.ÖNK kiadás'!G22</f>
        <v>0</v>
      </c>
      <c r="H21" s="310">
        <f>'4.sz.m.ÖNK kiadás'!H22</f>
        <v>0</v>
      </c>
      <c r="I21" s="310">
        <f>'4.sz.m.ÖNK kiadás'!I22</f>
        <v>0</v>
      </c>
      <c r="J21" s="310">
        <f>'4.sz.m.ÖNK kiadás'!J22</f>
        <v>0</v>
      </c>
      <c r="K21" s="385">
        <f>'4.sz.m.ÖNK kiadás'!K22</f>
        <v>0</v>
      </c>
      <c r="L21" s="385">
        <f>'4.sz.m.ÖNK kiadás'!L22</f>
        <v>0</v>
      </c>
      <c r="M21" s="310">
        <f>'4.sz.m.ÖNK kiadás'!M22</f>
        <v>0</v>
      </c>
      <c r="N21" s="1164">
        <f>'4.sz.m.ÖNK kiadás'!N22</f>
        <v>0</v>
      </c>
      <c r="O21" s="1157"/>
      <c r="P21" s="902" t="e">
        <f t="shared" si="4"/>
        <v>#DIV/0!</v>
      </c>
      <c r="Q21" s="385"/>
      <c r="R21" s="385"/>
      <c r="S21" s="310"/>
      <c r="T21" s="1164"/>
      <c r="U21" s="1157"/>
      <c r="V21" s="310"/>
      <c r="W21" s="385"/>
      <c r="X21" s="310"/>
      <c r="Y21" s="310"/>
      <c r="Z21" s="310"/>
      <c r="AA21" s="902"/>
      <c r="AB21" s="310"/>
      <c r="AC21" s="310"/>
    </row>
    <row r="22" spans="1:29" s="5" customFormat="1" ht="33" customHeight="1">
      <c r="A22" s="129"/>
      <c r="B22" s="262"/>
      <c r="C22" s="109" t="s">
        <v>104</v>
      </c>
      <c r="D22" s="262" t="s">
        <v>96</v>
      </c>
      <c r="E22" s="385">
        <f>'4.sz.m.ÖNK kiadás'!E23</f>
        <v>0</v>
      </c>
      <c r="F22" s="385">
        <f>'4.sz.m.ÖNK kiadás'!F23</f>
        <v>0</v>
      </c>
      <c r="G22" s="310">
        <f>'4.sz.m.ÖNK kiadás'!G23</f>
        <v>0</v>
      </c>
      <c r="H22" s="310">
        <f>'4.sz.m.ÖNK kiadás'!H23</f>
        <v>0</v>
      </c>
      <c r="I22" s="310">
        <f>'4.sz.m.ÖNK kiadás'!I23</f>
        <v>0</v>
      </c>
      <c r="J22" s="310">
        <f>'4.sz.m.ÖNK kiadás'!J23</f>
        <v>0</v>
      </c>
      <c r="K22" s="385">
        <f>'4.sz.m.ÖNK kiadás'!K23</f>
        <v>0</v>
      </c>
      <c r="L22" s="385">
        <f>'4.sz.m.ÖNK kiadás'!L23</f>
        <v>0</v>
      </c>
      <c r="M22" s="310">
        <f>'4.sz.m.ÖNK kiadás'!M23</f>
        <v>0</v>
      </c>
      <c r="N22" s="1164">
        <f>'4.sz.m.ÖNK kiadás'!N23</f>
        <v>0</v>
      </c>
      <c r="O22" s="1157"/>
      <c r="P22" s="902" t="e">
        <f t="shared" si="4"/>
        <v>#DIV/0!</v>
      </c>
      <c r="Q22" s="385"/>
      <c r="R22" s="385"/>
      <c r="S22" s="310"/>
      <c r="T22" s="1164"/>
      <c r="U22" s="1157"/>
      <c r="V22" s="310"/>
      <c r="W22" s="385"/>
      <c r="X22" s="310"/>
      <c r="Y22" s="310"/>
      <c r="Z22" s="310"/>
      <c r="AA22" s="902"/>
      <c r="AB22" s="310"/>
      <c r="AC22" s="310"/>
    </row>
    <row r="23" spans="1:29" s="5" customFormat="1" ht="33" customHeight="1" thickBot="1">
      <c r="A23" s="288"/>
      <c r="B23" s="289"/>
      <c r="C23" s="290" t="s">
        <v>229</v>
      </c>
      <c r="D23" s="289" t="s">
        <v>230</v>
      </c>
      <c r="E23" s="385">
        <f>'4.sz.m.ÖNK kiadás'!E24</f>
        <v>0</v>
      </c>
      <c r="F23" s="385">
        <f>'4.sz.m.ÖNK kiadás'!F24</f>
        <v>0</v>
      </c>
      <c r="G23" s="310">
        <f>'4.sz.m.ÖNK kiadás'!G24</f>
        <v>0</v>
      </c>
      <c r="H23" s="310">
        <f>'4.sz.m.ÖNK kiadás'!H24</f>
        <v>0</v>
      </c>
      <c r="I23" s="310">
        <f>'4.sz.m.ÖNK kiadás'!I24</f>
        <v>0</v>
      </c>
      <c r="J23" s="310">
        <f>'4.sz.m.ÖNK kiadás'!J24</f>
        <v>0</v>
      </c>
      <c r="K23" s="385">
        <f>'4.sz.m.ÖNK kiadás'!K24</f>
        <v>0</v>
      </c>
      <c r="L23" s="385">
        <f>'4.sz.m.ÖNK kiadás'!L24</f>
        <v>0</v>
      </c>
      <c r="M23" s="310">
        <f>'4.sz.m.ÖNK kiadás'!M24</f>
        <v>0</v>
      </c>
      <c r="N23" s="1164">
        <f>'4.sz.m.ÖNK kiadás'!N24</f>
        <v>0</v>
      </c>
      <c r="O23" s="1157"/>
      <c r="P23" s="902" t="e">
        <f t="shared" si="4"/>
        <v>#DIV/0!</v>
      </c>
      <c r="Q23" s="385"/>
      <c r="R23" s="385"/>
      <c r="S23" s="310"/>
      <c r="T23" s="1164"/>
      <c r="U23" s="1157"/>
      <c r="V23" s="310"/>
      <c r="W23" s="385"/>
      <c r="X23" s="310"/>
      <c r="Y23" s="310"/>
      <c r="Z23" s="310"/>
      <c r="AA23" s="902"/>
      <c r="AB23" s="310"/>
      <c r="AC23" s="310"/>
    </row>
    <row r="24" spans="1:29" s="5" customFormat="1" ht="33" customHeight="1" thickBot="1">
      <c r="A24" s="117" t="s">
        <v>10</v>
      </c>
      <c r="B24" s="1230" t="s">
        <v>105</v>
      </c>
      <c r="C24" s="1230"/>
      <c r="D24" s="1230"/>
      <c r="E24" s="386">
        <f aca="true" t="shared" si="9" ref="E24:N24">SUM(E25:E27)</f>
        <v>36747</v>
      </c>
      <c r="F24" s="386">
        <f>SUM(F25:F27)</f>
        <v>30958</v>
      </c>
      <c r="G24" s="81">
        <f t="shared" si="9"/>
        <v>0</v>
      </c>
      <c r="H24" s="81">
        <f t="shared" si="9"/>
        <v>0</v>
      </c>
      <c r="I24" s="81">
        <f>SUM(I25:I27)</f>
        <v>0</v>
      </c>
      <c r="J24" s="81">
        <f t="shared" si="9"/>
        <v>0</v>
      </c>
      <c r="K24" s="386">
        <f t="shared" si="9"/>
        <v>36747</v>
      </c>
      <c r="L24" s="386">
        <f>SUM(L25:L27)</f>
        <v>30958</v>
      </c>
      <c r="M24" s="81">
        <f t="shared" si="9"/>
        <v>0</v>
      </c>
      <c r="N24" s="1165">
        <f t="shared" si="9"/>
        <v>0</v>
      </c>
      <c r="O24" s="1158" t="e">
        <f t="shared" si="3"/>
        <v>#DIV/0!</v>
      </c>
      <c r="P24" s="903" t="e">
        <f t="shared" si="4"/>
        <v>#DIV/0!</v>
      </c>
      <c r="Q24" s="386">
        <f aca="true" t="shared" si="10" ref="Q24:Z24">SUM(Q25:Q27)</f>
        <v>0</v>
      </c>
      <c r="R24" s="386">
        <f>SUM(R25:R27)</f>
        <v>0</v>
      </c>
      <c r="S24" s="81">
        <f t="shared" si="10"/>
        <v>0</v>
      </c>
      <c r="T24" s="1165">
        <f t="shared" si="10"/>
        <v>0</v>
      </c>
      <c r="U24" s="1158"/>
      <c r="V24" s="81">
        <f>SUM(V25:V27)</f>
        <v>0</v>
      </c>
      <c r="W24" s="386">
        <f t="shared" si="10"/>
        <v>0</v>
      </c>
      <c r="X24" s="81">
        <f t="shared" si="10"/>
        <v>0</v>
      </c>
      <c r="Y24" s="81">
        <f t="shared" si="10"/>
        <v>0</v>
      </c>
      <c r="Z24" s="81">
        <f t="shared" si="10"/>
        <v>0</v>
      </c>
      <c r="AA24" s="903"/>
      <c r="AB24" s="81">
        <f>SUM(AB25:AB27)</f>
        <v>0</v>
      </c>
      <c r="AC24" s="81">
        <f>SUM(AC25:AC27)</f>
        <v>0</v>
      </c>
    </row>
    <row r="25" spans="1:29" s="5" customFormat="1" ht="33" customHeight="1">
      <c r="A25" s="116"/>
      <c r="B25" s="121" t="s">
        <v>45</v>
      </c>
      <c r="C25" s="1231" t="s">
        <v>3</v>
      </c>
      <c r="D25" s="1231"/>
      <c r="E25" s="385">
        <f>'4.sz.m.ÖNK kiadás'!E26</f>
        <v>36747</v>
      </c>
      <c r="F25" s="385">
        <f>'4.sz.m.ÖNK kiadás'!F26</f>
        <v>30958</v>
      </c>
      <c r="G25" s="310">
        <f>'4.sz.m.ÖNK kiadás'!G26</f>
        <v>0</v>
      </c>
      <c r="H25" s="310">
        <f>'4.sz.m.ÖNK kiadás'!H26+'üres lap'!G37</f>
        <v>0</v>
      </c>
      <c r="I25" s="310">
        <f>'4.sz.m.ÖNK kiadás'!I26+'üres lap'!H37</f>
        <v>0</v>
      </c>
      <c r="J25" s="310">
        <f>'4.sz.m.ÖNK kiadás'!J26+'üres lap'!I37</f>
        <v>0</v>
      </c>
      <c r="K25" s="385">
        <f>'4.sz.m.ÖNK kiadás'!K26</f>
        <v>36747</v>
      </c>
      <c r="L25" s="385">
        <f>'4.sz.m.ÖNK kiadás'!L26</f>
        <v>30958</v>
      </c>
      <c r="M25" s="310">
        <f>'4.sz.m.ÖNK kiadás'!M26</f>
        <v>0</v>
      </c>
      <c r="N25" s="1164">
        <f>'4.sz.m.ÖNK kiadás'!N26+'üres lap'!G37</f>
        <v>0</v>
      </c>
      <c r="O25" s="1157" t="e">
        <f t="shared" si="3"/>
        <v>#DIV/0!</v>
      </c>
      <c r="P25" s="902" t="e">
        <f t="shared" si="4"/>
        <v>#DIV/0!</v>
      </c>
      <c r="Q25" s="385"/>
      <c r="R25" s="385"/>
      <c r="S25" s="310"/>
      <c r="T25" s="1164"/>
      <c r="U25" s="1157"/>
      <c r="V25" s="310"/>
      <c r="W25" s="385"/>
      <c r="X25" s="310"/>
      <c r="Y25" s="310"/>
      <c r="Z25" s="310"/>
      <c r="AA25" s="902"/>
      <c r="AB25" s="310"/>
      <c r="AC25" s="310"/>
    </row>
    <row r="26" spans="1:29" s="8" customFormat="1" ht="33" customHeight="1">
      <c r="A26" s="130"/>
      <c r="B26" s="108" t="s">
        <v>46</v>
      </c>
      <c r="C26" s="1240" t="s">
        <v>321</v>
      </c>
      <c r="D26" s="1240"/>
      <c r="E26" s="385"/>
      <c r="F26" s="385"/>
      <c r="G26" s="310"/>
      <c r="H26" s="310"/>
      <c r="I26" s="310"/>
      <c r="J26" s="310"/>
      <c r="K26" s="385"/>
      <c r="L26" s="385"/>
      <c r="M26" s="310"/>
      <c r="N26" s="1164"/>
      <c r="O26" s="1157"/>
      <c r="P26" s="902" t="e">
        <f t="shared" si="4"/>
        <v>#DIV/0!</v>
      </c>
      <c r="Q26" s="385"/>
      <c r="R26" s="385"/>
      <c r="S26" s="310"/>
      <c r="T26" s="1164"/>
      <c r="U26" s="1157"/>
      <c r="V26" s="310"/>
      <c r="W26" s="385"/>
      <c r="X26" s="310"/>
      <c r="Y26" s="310"/>
      <c r="Z26" s="310"/>
      <c r="AA26" s="902"/>
      <c r="AB26" s="310"/>
      <c r="AC26" s="310"/>
    </row>
    <row r="27" spans="1:29" s="8" customFormat="1" ht="33" customHeight="1" thickBot="1">
      <c r="A27" s="136"/>
      <c r="B27" s="122" t="s">
        <v>73</v>
      </c>
      <c r="C27" s="137" t="s">
        <v>106</v>
      </c>
      <c r="D27" s="137"/>
      <c r="E27" s="385"/>
      <c r="F27" s="385"/>
      <c r="G27" s="310"/>
      <c r="H27" s="310"/>
      <c r="I27" s="310"/>
      <c r="J27" s="310"/>
      <c r="K27" s="385"/>
      <c r="L27" s="385"/>
      <c r="M27" s="310"/>
      <c r="N27" s="1164"/>
      <c r="O27" s="1157"/>
      <c r="P27" s="902" t="e">
        <f t="shared" si="4"/>
        <v>#DIV/0!</v>
      </c>
      <c r="Q27" s="385"/>
      <c r="R27" s="385"/>
      <c r="S27" s="310"/>
      <c r="T27" s="1164"/>
      <c r="U27" s="1157"/>
      <c r="V27" s="310"/>
      <c r="W27" s="385"/>
      <c r="X27" s="310"/>
      <c r="Y27" s="310"/>
      <c r="Z27" s="310"/>
      <c r="AA27" s="902"/>
      <c r="AB27" s="310"/>
      <c r="AC27" s="310"/>
    </row>
    <row r="28" spans="1:29" s="8" customFormat="1" ht="33" customHeight="1" thickBot="1">
      <c r="A28" s="97" t="s">
        <v>11</v>
      </c>
      <c r="B28" s="123" t="s">
        <v>107</v>
      </c>
      <c r="C28" s="123"/>
      <c r="D28" s="123"/>
      <c r="E28" s="387">
        <v>0</v>
      </c>
      <c r="F28" s="387">
        <v>0</v>
      </c>
      <c r="G28" s="388">
        <v>0</v>
      </c>
      <c r="H28" s="388">
        <v>0</v>
      </c>
      <c r="I28" s="388">
        <v>0</v>
      </c>
      <c r="J28" s="388">
        <v>0</v>
      </c>
      <c r="K28" s="387">
        <v>0</v>
      </c>
      <c r="L28" s="387">
        <v>0</v>
      </c>
      <c r="M28" s="388">
        <v>0</v>
      </c>
      <c r="N28" s="1166">
        <v>0</v>
      </c>
      <c r="O28" s="1159"/>
      <c r="P28" s="904" t="e">
        <f t="shared" si="4"/>
        <v>#DIV/0!</v>
      </c>
      <c r="Q28" s="387"/>
      <c r="R28" s="387"/>
      <c r="S28" s="388"/>
      <c r="T28" s="1166"/>
      <c r="U28" s="1159"/>
      <c r="V28" s="388"/>
      <c r="W28" s="387"/>
      <c r="X28" s="388"/>
      <c r="Y28" s="388"/>
      <c r="Z28" s="388"/>
      <c r="AA28" s="904"/>
      <c r="AB28" s="388"/>
      <c r="AC28" s="388"/>
    </row>
    <row r="29" spans="1:29" s="8" customFormat="1" ht="33" customHeight="1" thickBot="1">
      <c r="A29" s="117" t="s">
        <v>12</v>
      </c>
      <c r="B29" s="1198" t="s">
        <v>108</v>
      </c>
      <c r="C29" s="1198"/>
      <c r="D29" s="1198"/>
      <c r="E29" s="384">
        <f>E5+E16+E24+E28</f>
        <v>594918</v>
      </c>
      <c r="F29" s="384">
        <f>F5+F16+F24+F28</f>
        <v>594134</v>
      </c>
      <c r="G29" s="308">
        <f aca="true" t="shared" si="11" ref="G29:AC29">G5+G16+G24+G28</f>
        <v>0</v>
      </c>
      <c r="H29" s="308">
        <f t="shared" si="11"/>
        <v>0</v>
      </c>
      <c r="I29" s="308">
        <f>I5+I16+I24+I28</f>
        <v>0</v>
      </c>
      <c r="J29" s="308">
        <f t="shared" si="11"/>
        <v>0</v>
      </c>
      <c r="K29" s="384">
        <f>K5+K16+K24+K28</f>
        <v>574083</v>
      </c>
      <c r="L29" s="384">
        <f>L5+L16+L24+L28</f>
        <v>573299</v>
      </c>
      <c r="M29" s="308">
        <f>M5+M16+M24+M28</f>
        <v>0</v>
      </c>
      <c r="N29" s="1163">
        <f>N5+N16+N24+N28</f>
        <v>0</v>
      </c>
      <c r="O29" s="1156" t="e">
        <f t="shared" si="3"/>
        <v>#DIV/0!</v>
      </c>
      <c r="P29" s="901" t="e">
        <f t="shared" si="4"/>
        <v>#DIV/0!</v>
      </c>
      <c r="Q29" s="384">
        <f t="shared" si="11"/>
        <v>20835</v>
      </c>
      <c r="R29" s="384">
        <f>R5+R16+R24+R28</f>
        <v>20835</v>
      </c>
      <c r="S29" s="308">
        <f t="shared" si="11"/>
        <v>0</v>
      </c>
      <c r="T29" s="1163">
        <f t="shared" si="11"/>
        <v>0</v>
      </c>
      <c r="U29" s="1156" t="e">
        <f t="shared" si="5"/>
        <v>#DIV/0!</v>
      </c>
      <c r="V29" s="308">
        <f t="shared" si="11"/>
        <v>0</v>
      </c>
      <c r="W29" s="384">
        <f t="shared" si="11"/>
        <v>6883</v>
      </c>
      <c r="X29" s="308">
        <f t="shared" si="11"/>
        <v>6883</v>
      </c>
      <c r="Y29" s="308">
        <f t="shared" si="11"/>
        <v>0</v>
      </c>
      <c r="Z29" s="308">
        <f t="shared" si="11"/>
        <v>0</v>
      </c>
      <c r="AA29" s="901" t="e">
        <f>Z29/Y29</f>
        <v>#DIV/0!</v>
      </c>
      <c r="AB29" s="308">
        <f t="shared" si="11"/>
        <v>0</v>
      </c>
      <c r="AC29" s="308">
        <f t="shared" si="11"/>
        <v>0</v>
      </c>
    </row>
    <row r="30" spans="1:29" s="8" customFormat="1" ht="33" customHeight="1" thickBot="1">
      <c r="A30" s="95" t="s">
        <v>13</v>
      </c>
      <c r="B30" s="1229" t="s">
        <v>232</v>
      </c>
      <c r="C30" s="1229"/>
      <c r="D30" s="1229"/>
      <c r="E30" s="389">
        <v>0</v>
      </c>
      <c r="F30" s="389">
        <f>SUM(F31:F33)</f>
        <v>8934</v>
      </c>
      <c r="G30" s="120">
        <v>0</v>
      </c>
      <c r="H30" s="120">
        <v>0</v>
      </c>
      <c r="I30" s="120">
        <v>0</v>
      </c>
      <c r="J30" s="120">
        <f>'4.sz.m.ÖNK kiadás'!J32</f>
        <v>0</v>
      </c>
      <c r="K30" s="389"/>
      <c r="L30" s="389">
        <f>SUM(L31:L33)</f>
        <v>8934</v>
      </c>
      <c r="M30" s="120"/>
      <c r="N30" s="1167"/>
      <c r="O30" s="1160"/>
      <c r="P30" s="905" t="e">
        <f t="shared" si="4"/>
        <v>#DIV/0!</v>
      </c>
      <c r="Q30" s="389"/>
      <c r="R30" s="389"/>
      <c r="S30" s="120"/>
      <c r="T30" s="1167"/>
      <c r="U30" s="1160"/>
      <c r="V30" s="120"/>
      <c r="W30" s="389"/>
      <c r="X30" s="120"/>
      <c r="Y30" s="120"/>
      <c r="Z30" s="120"/>
      <c r="AA30" s="905"/>
      <c r="AB30" s="120"/>
      <c r="AC30" s="120"/>
    </row>
    <row r="31" spans="1:29" s="5" customFormat="1" ht="33" customHeight="1">
      <c r="A31" s="139"/>
      <c r="B31" s="121" t="s">
        <v>49</v>
      </c>
      <c r="C31" s="1191" t="s">
        <v>323</v>
      </c>
      <c r="D31" s="1191"/>
      <c r="E31" s="385"/>
      <c r="F31" s="385"/>
      <c r="G31" s="310"/>
      <c r="H31" s="310"/>
      <c r="I31" s="310"/>
      <c r="J31" s="310"/>
      <c r="K31" s="385"/>
      <c r="L31" s="385"/>
      <c r="M31" s="310"/>
      <c r="N31" s="1164"/>
      <c r="O31" s="1157"/>
      <c r="P31" s="902" t="e">
        <f t="shared" si="4"/>
        <v>#DIV/0!</v>
      </c>
      <c r="Q31" s="385"/>
      <c r="R31" s="385"/>
      <c r="S31" s="310"/>
      <c r="T31" s="1164"/>
      <c r="U31" s="1157"/>
      <c r="V31" s="310"/>
      <c r="W31" s="385"/>
      <c r="X31" s="310"/>
      <c r="Y31" s="310"/>
      <c r="Z31" s="310"/>
      <c r="AA31" s="902"/>
      <c r="AB31" s="310"/>
      <c r="AC31" s="310"/>
    </row>
    <row r="32" spans="1:29" s="5" customFormat="1" ht="33" customHeight="1">
      <c r="A32" s="135"/>
      <c r="B32" s="122" t="s">
        <v>369</v>
      </c>
      <c r="C32" s="1206" t="s">
        <v>324</v>
      </c>
      <c r="D32" s="1206"/>
      <c r="E32" s="390"/>
      <c r="F32" s="390"/>
      <c r="G32" s="138"/>
      <c r="H32" s="138"/>
      <c r="I32" s="138"/>
      <c r="J32" s="138"/>
      <c r="K32" s="390"/>
      <c r="L32" s="390"/>
      <c r="M32" s="138"/>
      <c r="N32" s="1168"/>
      <c r="O32" s="1161"/>
      <c r="P32" s="906" t="e">
        <f t="shared" si="4"/>
        <v>#DIV/0!</v>
      </c>
      <c r="Q32" s="390"/>
      <c r="R32" s="390"/>
      <c r="S32" s="138"/>
      <c r="T32" s="1168"/>
      <c r="U32" s="1161"/>
      <c r="V32" s="138"/>
      <c r="W32" s="390"/>
      <c r="X32" s="138"/>
      <c r="Y32" s="138"/>
      <c r="Z32" s="138"/>
      <c r="AA32" s="906"/>
      <c r="AB32" s="138"/>
      <c r="AC32" s="138"/>
    </row>
    <row r="33" spans="1:29" s="5" customFormat="1" ht="33" customHeight="1" thickBot="1">
      <c r="A33" s="135"/>
      <c r="B33" s="122" t="s">
        <v>616</v>
      </c>
      <c r="C33" s="1206" t="s">
        <v>615</v>
      </c>
      <c r="D33" s="1206"/>
      <c r="E33" s="390"/>
      <c r="F33" s="390">
        <f>'4.sz.m.ÖNK kiadás'!F36</f>
        <v>8934</v>
      </c>
      <c r="G33" s="138"/>
      <c r="H33" s="138"/>
      <c r="I33" s="138"/>
      <c r="J33" s="138"/>
      <c r="K33" s="390"/>
      <c r="L33" s="390">
        <v>8934</v>
      </c>
      <c r="M33" s="138"/>
      <c r="N33" s="1168"/>
      <c r="O33" s="1161"/>
      <c r="P33" s="906"/>
      <c r="Q33" s="390"/>
      <c r="R33" s="390"/>
      <c r="S33" s="138"/>
      <c r="T33" s="1168"/>
      <c r="U33" s="1161"/>
      <c r="V33" s="138"/>
      <c r="W33" s="390"/>
      <c r="X33" s="138"/>
      <c r="Y33" s="138"/>
      <c r="Z33" s="138"/>
      <c r="AA33" s="906"/>
      <c r="AB33" s="138"/>
      <c r="AC33" s="138"/>
    </row>
    <row r="34" spans="1:29" s="5" customFormat="1" ht="33" customHeight="1">
      <c r="A34" s="410" t="s">
        <v>14</v>
      </c>
      <c r="B34" s="1232" t="s">
        <v>265</v>
      </c>
      <c r="C34" s="1232"/>
      <c r="D34" s="1232"/>
      <c r="E34" s="411">
        <f>E29+E30</f>
        <v>594918</v>
      </c>
      <c r="F34" s="411">
        <f>F29+F30</f>
        <v>603068</v>
      </c>
      <c r="G34" s="412">
        <f aca="true" t="shared" si="12" ref="G34:N34">G29+G30</f>
        <v>0</v>
      </c>
      <c r="H34" s="412">
        <f t="shared" si="12"/>
        <v>0</v>
      </c>
      <c r="I34" s="412">
        <f>I29+I30</f>
        <v>0</v>
      </c>
      <c r="J34" s="412">
        <f t="shared" si="12"/>
        <v>0</v>
      </c>
      <c r="K34" s="411">
        <f t="shared" si="12"/>
        <v>574083</v>
      </c>
      <c r="L34" s="411">
        <f>L29+L30</f>
        <v>582233</v>
      </c>
      <c r="M34" s="412">
        <f t="shared" si="12"/>
        <v>0</v>
      </c>
      <c r="N34" s="1169">
        <f t="shared" si="12"/>
        <v>0</v>
      </c>
      <c r="O34" s="1162" t="e">
        <f t="shared" si="3"/>
        <v>#DIV/0!</v>
      </c>
      <c r="P34" s="907" t="e">
        <f t="shared" si="4"/>
        <v>#DIV/0!</v>
      </c>
      <c r="Q34" s="411">
        <f aca="true" t="shared" si="13" ref="Q34:Z34">Q29+Q30</f>
        <v>20835</v>
      </c>
      <c r="R34" s="411">
        <f>R29+R30</f>
        <v>20835</v>
      </c>
      <c r="S34" s="412">
        <f t="shared" si="13"/>
        <v>0</v>
      </c>
      <c r="T34" s="1169">
        <f t="shared" si="13"/>
        <v>0</v>
      </c>
      <c r="U34" s="1162" t="e">
        <f t="shared" si="5"/>
        <v>#DIV/0!</v>
      </c>
      <c r="V34" s="412">
        <f>V29+V30</f>
        <v>0</v>
      </c>
      <c r="W34" s="411">
        <f t="shared" si="13"/>
        <v>6883</v>
      </c>
      <c r="X34" s="412">
        <f t="shared" si="13"/>
        <v>6883</v>
      </c>
      <c r="Y34" s="412">
        <f t="shared" si="13"/>
        <v>0</v>
      </c>
      <c r="Z34" s="412">
        <f t="shared" si="13"/>
        <v>0</v>
      </c>
      <c r="AA34" s="907" t="e">
        <f>Z34/Y34</f>
        <v>#DIV/0!</v>
      </c>
      <c r="AB34" s="412">
        <f>AB29+AB30</f>
        <v>0</v>
      </c>
      <c r="AC34" s="412">
        <f>AC29+AC30</f>
        <v>0</v>
      </c>
    </row>
    <row r="35" spans="1:29" s="5" customFormat="1" ht="33" customHeight="1" thickBot="1">
      <c r="A35" s="1238" t="s">
        <v>266</v>
      </c>
      <c r="B35" s="1239"/>
      <c r="C35" s="1239"/>
      <c r="D35" s="1239"/>
      <c r="E35" s="503"/>
      <c r="F35" s="503"/>
      <c r="G35" s="413"/>
      <c r="H35" s="413">
        <f>'4.sz.m.ÖNK kiadás'!H38+'5.2 sz. m ÁMK'!G42</f>
        <v>0</v>
      </c>
      <c r="I35" s="413">
        <f>'4.sz.m.ÖNK kiadás'!I38+'5.2 sz. m ÁMK'!H42</f>
        <v>0</v>
      </c>
      <c r="J35" s="138"/>
      <c r="K35" s="503"/>
      <c r="L35" s="503"/>
      <c r="M35" s="413"/>
      <c r="N35" s="1170">
        <f>'4.sz.m.ÖNK kiadás'!N38+'5.2 sz. m ÁMK'!M42</f>
        <v>0</v>
      </c>
      <c r="O35" s="1161"/>
      <c r="P35" s="906" t="e">
        <f t="shared" si="4"/>
        <v>#DIV/0!</v>
      </c>
      <c r="Q35" s="503"/>
      <c r="R35" s="503"/>
      <c r="S35" s="413"/>
      <c r="T35" s="1170"/>
      <c r="U35" s="1161"/>
      <c r="V35" s="138"/>
      <c r="W35" s="503"/>
      <c r="X35" s="413"/>
      <c r="Y35" s="413"/>
      <c r="Z35" s="413"/>
      <c r="AA35" s="906"/>
      <c r="AB35" s="138"/>
      <c r="AC35" s="138"/>
    </row>
    <row r="36" spans="1:29" s="5" customFormat="1" ht="33" customHeight="1" thickBot="1">
      <c r="A36" s="1197" t="s">
        <v>110</v>
      </c>
      <c r="B36" s="1198"/>
      <c r="C36" s="1198"/>
      <c r="D36" s="1198"/>
      <c r="E36" s="386">
        <f aca="true" t="shared" si="14" ref="E36:J36">E34+E35</f>
        <v>594918</v>
      </c>
      <c r="F36" s="386">
        <f t="shared" si="14"/>
        <v>603068</v>
      </c>
      <c r="G36" s="81">
        <f t="shared" si="14"/>
        <v>0</v>
      </c>
      <c r="H36" s="81">
        <f t="shared" si="14"/>
        <v>0</v>
      </c>
      <c r="I36" s="81">
        <f>I34+I35</f>
        <v>0</v>
      </c>
      <c r="J36" s="81">
        <f t="shared" si="14"/>
        <v>0</v>
      </c>
      <c r="K36" s="386">
        <f aca="true" t="shared" si="15" ref="K36:AC36">K34+K35</f>
        <v>574083</v>
      </c>
      <c r="L36" s="386">
        <f>L34+L35</f>
        <v>582233</v>
      </c>
      <c r="M36" s="81">
        <f t="shared" si="15"/>
        <v>0</v>
      </c>
      <c r="N36" s="1165">
        <f t="shared" si="15"/>
        <v>0</v>
      </c>
      <c r="O36" s="1158" t="e">
        <f t="shared" si="3"/>
        <v>#DIV/0!</v>
      </c>
      <c r="P36" s="903" t="e">
        <f t="shared" si="4"/>
        <v>#DIV/0!</v>
      </c>
      <c r="Q36" s="386">
        <f t="shared" si="15"/>
        <v>20835</v>
      </c>
      <c r="R36" s="386">
        <f>R34+R35</f>
        <v>20835</v>
      </c>
      <c r="S36" s="81">
        <f t="shared" si="15"/>
        <v>0</v>
      </c>
      <c r="T36" s="1165">
        <f t="shared" si="15"/>
        <v>0</v>
      </c>
      <c r="U36" s="1158" t="e">
        <f t="shared" si="5"/>
        <v>#DIV/0!</v>
      </c>
      <c r="V36" s="81">
        <f t="shared" si="15"/>
        <v>0</v>
      </c>
      <c r="W36" s="386">
        <f t="shared" si="15"/>
        <v>6883</v>
      </c>
      <c r="X36" s="81">
        <f t="shared" si="15"/>
        <v>6883</v>
      </c>
      <c r="Y36" s="81">
        <f t="shared" si="15"/>
        <v>0</v>
      </c>
      <c r="Z36" s="81">
        <f t="shared" si="15"/>
        <v>0</v>
      </c>
      <c r="AA36" s="903" t="e">
        <f>Z36/Y36</f>
        <v>#DIV/0!</v>
      </c>
      <c r="AB36" s="81">
        <f t="shared" si="15"/>
        <v>0</v>
      </c>
      <c r="AC36" s="81">
        <f t="shared" si="15"/>
        <v>0</v>
      </c>
    </row>
    <row r="37" spans="1:28" s="5" customFormat="1" ht="19.5" customHeight="1">
      <c r="A37" s="65"/>
      <c r="B37" s="124"/>
      <c r="C37" s="65"/>
      <c r="D37" s="65"/>
      <c r="E37" s="6"/>
      <c r="F37" s="6"/>
      <c r="G37" s="6"/>
      <c r="H37" s="6"/>
      <c r="I37" s="6"/>
      <c r="J37" s="6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505"/>
      <c r="X37" s="505"/>
      <c r="Y37" s="505"/>
      <c r="Z37" s="505"/>
      <c r="AA37" s="505"/>
      <c r="AB37" s="505"/>
    </row>
    <row r="38" spans="1:28" s="5" customFormat="1" ht="19.5" customHeight="1">
      <c r="A38" s="65"/>
      <c r="B38" s="124"/>
      <c r="C38" s="65"/>
      <c r="D38" s="65"/>
      <c r="E38" s="6"/>
      <c r="F38" s="6"/>
      <c r="G38" s="6"/>
      <c r="H38" s="6"/>
      <c r="I38" s="6"/>
      <c r="J38" s="6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504"/>
      <c r="X38" s="504"/>
      <c r="Y38" s="504"/>
      <c r="Z38" s="504"/>
      <c r="AA38" s="504"/>
      <c r="AB38" s="504"/>
    </row>
    <row r="39" spans="1:28" s="5" customFormat="1" ht="19.5" customHeight="1">
      <c r="A39" s="65"/>
      <c r="B39" s="124"/>
      <c r="C39" s="1222" t="s">
        <v>56</v>
      </c>
      <c r="D39" s="1222"/>
      <c r="E39" s="1222"/>
      <c r="F39" s="1222"/>
      <c r="G39" s="1222"/>
      <c r="H39" s="1222"/>
      <c r="I39" s="1222"/>
      <c r="J39" s="1222"/>
      <c r="K39" s="1222"/>
      <c r="L39" s="1222"/>
      <c r="M39" s="1222"/>
      <c r="N39" s="1222"/>
      <c r="O39" s="1222"/>
      <c r="P39" s="1222"/>
      <c r="Q39" s="1222"/>
      <c r="R39" s="320"/>
      <c r="S39" s="320"/>
      <c r="T39" s="320"/>
      <c r="U39" s="320"/>
      <c r="V39" s="320"/>
      <c r="W39" s="506"/>
      <c r="X39" s="506"/>
      <c r="Y39" s="506"/>
      <c r="Z39" s="506"/>
      <c r="AA39" s="506"/>
      <c r="AB39" s="507"/>
    </row>
    <row r="40" spans="1:28" s="5" customFormat="1" ht="19.5" customHeight="1" thickBot="1">
      <c r="A40" s="270" t="s">
        <v>57</v>
      </c>
      <c r="B40" s="270"/>
      <c r="E40" s="248"/>
      <c r="F40" s="248"/>
      <c r="G40" s="248"/>
      <c r="H40" s="248"/>
      <c r="I40" s="248"/>
      <c r="J40" s="248"/>
      <c r="K40" s="249"/>
      <c r="L40" s="249"/>
      <c r="M40" s="249"/>
      <c r="N40" s="249"/>
      <c r="O40" s="249"/>
      <c r="P40" s="249"/>
      <c r="Q40" s="250">
        <v>0</v>
      </c>
      <c r="R40" s="250"/>
      <c r="S40" s="250"/>
      <c r="T40" s="250"/>
      <c r="U40" s="250"/>
      <c r="V40" s="250"/>
      <c r="W40" s="508"/>
      <c r="X40" s="508"/>
      <c r="Y40" s="508"/>
      <c r="Z40" s="508"/>
      <c r="AA40" s="508"/>
      <c r="AB40" s="509"/>
    </row>
    <row r="41" spans="1:29" ht="52.5" customHeight="1" thickBot="1">
      <c r="A41" s="251">
        <v>1</v>
      </c>
      <c r="B41" s="1233" t="s">
        <v>160</v>
      </c>
      <c r="C41" s="1234"/>
      <c r="D41" s="1235"/>
      <c r="E41" s="269">
        <f>'1.sz.m-önk.össze.bev'!E55-'1 .sz.m.önk.össz.kiad.'!E29</f>
        <v>-116812</v>
      </c>
      <c r="F41" s="269">
        <f>'1.sz.m-önk.össze.bev'!F55-'1 .sz.m.önk.össz.kiad.'!F29</f>
        <v>-107878</v>
      </c>
      <c r="G41" s="269">
        <f>'1.sz.m-önk.össze.bev'!G55-'1 .sz.m.önk.össz.kiad.'!G29</f>
        <v>0</v>
      </c>
      <c r="H41" s="269">
        <f>'1.sz.m-önk.össze.bev'!H55-'1 .sz.m.önk.össz.kiad.'!H29</f>
        <v>0</v>
      </c>
      <c r="I41" s="269" t="e">
        <f>'1.sz.m-önk.össze.bev'!I55-'1 .sz.m.önk.össz.kiad.'!I29</f>
        <v>#DIV/0!</v>
      </c>
      <c r="J41" s="269">
        <f>'1.sz.m-önk.össze.bev'!J55-'1 .sz.m.önk.össz.kiad.'!J29</f>
        <v>0</v>
      </c>
      <c r="K41" s="269">
        <f>'1.sz.m-önk.össze.bev'!K55-'1 .sz.m.önk.össz.kiad.'!K29</f>
        <v>-116812</v>
      </c>
      <c r="L41" s="269">
        <f>'1.sz.m-önk.össze.bev'!L55-'1 .sz.m.önk.össz.kiad.'!L29</f>
        <v>-107878</v>
      </c>
      <c r="M41" s="269">
        <f>'1.sz.m-önk.össze.bev'!M55-'1 .sz.m.önk.össz.kiad.'!M29</f>
        <v>24559</v>
      </c>
      <c r="N41" s="269">
        <f>'1.sz.m-önk.össze.bev'!N55-'1 .sz.m.önk.össz.kiad.'!N29</f>
        <v>-37599</v>
      </c>
      <c r="O41" s="269" t="e">
        <f>'1.sz.m-önk.össze.bev'!O55-'1 .sz.m.önk.össz.kiad.'!O29</f>
        <v>#DIV/0!</v>
      </c>
      <c r="P41" s="269" t="e">
        <f>'1.sz.m-önk.össze.bev'!P55-'1 .sz.m.önk.össz.kiad.'!P29</f>
        <v>#DIV/0!</v>
      </c>
      <c r="Q41" s="269">
        <f>'1.sz.m-önk.össze.bev'!Q55-'1 .sz.m.önk.össz.kiad.'!Q29</f>
        <v>0</v>
      </c>
      <c r="R41" s="269">
        <f>'1.sz.m-önk.össze.bev'!R55-'1 .sz.m.önk.össz.kiad.'!R29</f>
        <v>0</v>
      </c>
      <c r="S41" s="269">
        <f>'1.sz.m-önk.össze.bev'!S55-'1 .sz.m.önk.össz.kiad.'!S29</f>
        <v>40320</v>
      </c>
      <c r="T41" s="269">
        <f>'1.sz.m-önk.össze.bev'!T55-'1 .sz.m.önk.össz.kiad.'!T29</f>
        <v>40320</v>
      </c>
      <c r="U41" s="269" t="e">
        <f>'1.sz.m-önk.össze.bev'!U55-'1 .sz.m.önk.össz.kiad.'!U29</f>
        <v>#DIV/0!</v>
      </c>
      <c r="V41" s="269" t="e">
        <f>'1.sz.m-önk.össze.bev'!V55-'1 .sz.m.önk.össz.kiad.'!V29</f>
        <v>#REF!</v>
      </c>
      <c r="W41" s="269">
        <f>'1.sz.m-önk.össze.bev'!W55-'1 .sz.m.önk.össz.kiad.'!W29</f>
        <v>-6883</v>
      </c>
      <c r="X41" s="269">
        <f>'1.sz.m-önk.össze.bev'!X55-'1 .sz.m.önk.össz.kiad.'!X29</f>
        <v>-6883</v>
      </c>
      <c r="Y41" s="269">
        <f>'1.sz.m-önk.össze.bev'!Y55-'1 .sz.m.önk.össz.kiad.'!Y29</f>
        <v>0</v>
      </c>
      <c r="Z41" s="269">
        <f>'1.sz.m-önk.össze.bev'!Z55-'1 .sz.m.önk.össz.kiad.'!Z29</f>
        <v>0</v>
      </c>
      <c r="AA41" s="269" t="e">
        <f>'1.sz.m-önk.össze.bev'!AA55-'1 .sz.m.önk.össz.kiad.'!AA29</f>
        <v>#DIV/0!</v>
      </c>
      <c r="AB41" s="269" t="e">
        <f>#REF!-'1 .sz.m.önk.össz.kiad.'!AB29</f>
        <v>#REF!</v>
      </c>
      <c r="AC41" s="269" t="e">
        <f>#REF!-'1 .sz.m.önk.össz.kiad.'!AC29</f>
        <v>#REF!</v>
      </c>
    </row>
    <row r="42" spans="1:22" ht="15.75">
      <c r="A42" s="126"/>
      <c r="B42" s="64"/>
      <c r="C42" s="248"/>
      <c r="D42" s="248"/>
      <c r="E42" s="252"/>
      <c r="F42" s="252"/>
      <c r="G42" s="252"/>
      <c r="H42" s="252"/>
      <c r="I42" s="252"/>
      <c r="J42" s="252"/>
      <c r="K42" s="249"/>
      <c r="L42" s="249"/>
      <c r="M42" s="249"/>
      <c r="N42" s="249"/>
      <c r="O42" s="249"/>
      <c r="P42" s="249"/>
      <c r="Q42" s="250">
        <v>0</v>
      </c>
      <c r="R42" s="250"/>
      <c r="S42" s="250"/>
      <c r="T42" s="250"/>
      <c r="U42" s="250"/>
      <c r="V42" s="250"/>
    </row>
    <row r="43" spans="1:22" ht="15.75" customHeight="1">
      <c r="A43" s="126"/>
      <c r="B43" s="64"/>
      <c r="C43" s="1218" t="s">
        <v>161</v>
      </c>
      <c r="D43" s="1218"/>
      <c r="E43" s="1218"/>
      <c r="F43" s="1218"/>
      <c r="G43" s="1218"/>
      <c r="H43" s="1218"/>
      <c r="I43" s="1218"/>
      <c r="J43" s="1218"/>
      <c r="K43" s="1218"/>
      <c r="L43" s="1218"/>
      <c r="M43" s="1218"/>
      <c r="N43" s="1218"/>
      <c r="O43" s="1218"/>
      <c r="P43" s="1218"/>
      <c r="Q43" s="1218"/>
      <c r="R43" s="318"/>
      <c r="S43" s="318"/>
      <c r="T43" s="318"/>
      <c r="U43" s="318"/>
      <c r="V43" s="318"/>
    </row>
    <row r="44" spans="1:22" ht="16.5" thickBot="1">
      <c r="A44" s="270" t="s">
        <v>162</v>
      </c>
      <c r="B44" s="64"/>
      <c r="C44" s="1236"/>
      <c r="D44" s="1236"/>
      <c r="E44" s="248"/>
      <c r="F44" s="248"/>
      <c r="G44" s="248"/>
      <c r="H44" s="248"/>
      <c r="I44" s="248"/>
      <c r="J44" s="248"/>
      <c r="K44" s="249"/>
      <c r="L44" s="249"/>
      <c r="M44" s="249"/>
      <c r="N44" s="249"/>
      <c r="O44" s="249"/>
      <c r="P44" s="249"/>
      <c r="Q44" s="250">
        <v>0</v>
      </c>
      <c r="R44" s="250"/>
      <c r="S44" s="250"/>
      <c r="T44" s="250"/>
      <c r="U44" s="250"/>
      <c r="V44" s="250"/>
    </row>
    <row r="45" spans="1:29" ht="27.75" customHeight="1">
      <c r="A45" s="264" t="s">
        <v>30</v>
      </c>
      <c r="B45" s="1226" t="s">
        <v>216</v>
      </c>
      <c r="C45" s="1227"/>
      <c r="D45" s="1228"/>
      <c r="E45" s="284">
        <f>'1.sz.m-önk.össze.bev'!E59</f>
        <v>84445</v>
      </c>
      <c r="F45" s="284">
        <f>'1.sz.m-önk.össze.bev'!F59</f>
        <v>84445</v>
      </c>
      <c r="G45" s="284">
        <f>'1.sz.m-önk.össze.bev'!G59</f>
        <v>0</v>
      </c>
      <c r="H45" s="284">
        <f>'1.sz.m-önk.össze.bev'!H59</f>
        <v>0</v>
      </c>
      <c r="I45" s="284" t="e">
        <f>'1.sz.m-önk.össze.bev'!I59</f>
        <v>#DIV/0!</v>
      </c>
      <c r="J45" s="284">
        <f>'1.sz.m-önk.össze.bev'!J59</f>
        <v>0</v>
      </c>
      <c r="K45" s="284">
        <f>'1.sz.m-önk.össze.bev'!K59</f>
        <v>84445</v>
      </c>
      <c r="L45" s="284">
        <f>'1.sz.m-önk.össze.bev'!L59</f>
        <v>84445</v>
      </c>
      <c r="M45" s="284">
        <f>'1.sz.m-önk.össze.bev'!M59</f>
        <v>113923</v>
      </c>
      <c r="N45" s="284">
        <f>'1.sz.m-önk.össze.bev'!N59</f>
        <v>113923</v>
      </c>
      <c r="O45" s="284">
        <f>'1.sz.m-önk.össze.bev'!O59</f>
        <v>1</v>
      </c>
      <c r="P45" s="284">
        <f>'1.sz.m-önk.össze.bev'!P59</f>
        <v>0</v>
      </c>
      <c r="Q45" s="284">
        <f>'1.sz.m-önk.össze.bev'!Q59</f>
        <v>0</v>
      </c>
      <c r="R45" s="284">
        <f>'1.sz.m-önk.össze.bev'!R59</f>
        <v>0</v>
      </c>
      <c r="S45" s="284">
        <f>'1.sz.m-önk.össze.bev'!S59</f>
        <v>0</v>
      </c>
      <c r="T45" s="284">
        <f>'1.sz.m-önk.össze.bev'!T59</f>
        <v>0</v>
      </c>
      <c r="U45" s="284">
        <f>'1.sz.m-önk.össze.bev'!U59</f>
        <v>0</v>
      </c>
      <c r="V45" s="284">
        <f>'1.sz.m-önk.össze.bev'!V59</f>
        <v>0</v>
      </c>
      <c r="W45" s="284">
        <f>'1.sz.m-önk.össze.bev'!W59</f>
        <v>0</v>
      </c>
      <c r="X45" s="284">
        <f>'1.sz.m-önk.össze.bev'!X59</f>
        <v>0</v>
      </c>
      <c r="Y45" s="284">
        <f>'1.sz.m-önk.össze.bev'!Y59</f>
        <v>0</v>
      </c>
      <c r="Z45" s="284">
        <f>'1.sz.m-önk.össze.bev'!Z59</f>
        <v>0</v>
      </c>
      <c r="AA45" s="284">
        <f>'1.sz.m-önk.össze.bev'!AA59</f>
        <v>0</v>
      </c>
      <c r="AB45" s="284">
        <f>'1.sz.m-önk.össze.bev'!AB59</f>
        <v>0</v>
      </c>
      <c r="AC45" s="284">
        <f>'1.sz.m-önk.össze.bev'!AC59</f>
        <v>0</v>
      </c>
    </row>
    <row r="46" spans="1:29" ht="27.75" customHeight="1">
      <c r="A46" s="265" t="s">
        <v>31</v>
      </c>
      <c r="B46" s="1208" t="s">
        <v>217</v>
      </c>
      <c r="C46" s="1209"/>
      <c r="D46" s="1210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</row>
    <row r="47" spans="1:29" ht="27.75" customHeight="1" thickBot="1">
      <c r="A47" s="266" t="s">
        <v>10</v>
      </c>
      <c r="B47" s="1223" t="s">
        <v>163</v>
      </c>
      <c r="C47" s="1224"/>
      <c r="D47" s="1225"/>
      <c r="E47" s="283">
        <f>E45+E46</f>
        <v>84445</v>
      </c>
      <c r="F47" s="283">
        <f>F45+F46</f>
        <v>84445</v>
      </c>
      <c r="G47" s="283">
        <f aca="true" t="shared" si="16" ref="G47:X47">G45+G46</f>
        <v>0</v>
      </c>
      <c r="H47" s="283">
        <f t="shared" si="16"/>
        <v>0</v>
      </c>
      <c r="I47" s="283" t="e">
        <f t="shared" si="16"/>
        <v>#DIV/0!</v>
      </c>
      <c r="J47" s="283">
        <f t="shared" si="16"/>
        <v>0</v>
      </c>
      <c r="K47" s="283">
        <f t="shared" si="16"/>
        <v>84445</v>
      </c>
      <c r="L47" s="283">
        <f t="shared" si="16"/>
        <v>84445</v>
      </c>
      <c r="M47" s="283">
        <f t="shared" si="16"/>
        <v>113923</v>
      </c>
      <c r="N47" s="283">
        <f t="shared" si="16"/>
        <v>113923</v>
      </c>
      <c r="O47" s="283">
        <f t="shared" si="16"/>
        <v>1</v>
      </c>
      <c r="P47" s="283">
        <f t="shared" si="16"/>
        <v>0</v>
      </c>
      <c r="Q47" s="283">
        <f t="shared" si="16"/>
        <v>0</v>
      </c>
      <c r="R47" s="283">
        <f t="shared" si="16"/>
        <v>0</v>
      </c>
      <c r="S47" s="283">
        <f t="shared" si="16"/>
        <v>0</v>
      </c>
      <c r="T47" s="283">
        <f t="shared" si="16"/>
        <v>0</v>
      </c>
      <c r="U47" s="283">
        <f t="shared" si="16"/>
        <v>0</v>
      </c>
      <c r="V47" s="283">
        <f t="shared" si="16"/>
        <v>0</v>
      </c>
      <c r="W47" s="283">
        <f t="shared" si="16"/>
        <v>0</v>
      </c>
      <c r="X47" s="283">
        <f t="shared" si="16"/>
        <v>0</v>
      </c>
      <c r="Y47" s="283">
        <f>Y45+Y46</f>
        <v>0</v>
      </c>
      <c r="Z47" s="283">
        <f>Z45+Z46</f>
        <v>0</v>
      </c>
      <c r="AA47" s="283">
        <f>AA45+AA46</f>
        <v>0</v>
      </c>
      <c r="AB47" s="283">
        <f>AB45+AB46</f>
        <v>0</v>
      </c>
      <c r="AC47" s="283">
        <f>AC45+AC46</f>
        <v>0</v>
      </c>
    </row>
    <row r="48" spans="1:23" ht="15.75">
      <c r="A48" s="126"/>
      <c r="B48" s="64"/>
      <c r="C48" s="253"/>
      <c r="D48" s="254"/>
      <c r="E48" s="255"/>
      <c r="F48" s="255"/>
      <c r="G48" s="255"/>
      <c r="H48" s="255"/>
      <c r="I48" s="255"/>
      <c r="J48" s="255"/>
      <c r="K48" s="249"/>
      <c r="L48" s="249"/>
      <c r="M48" s="249"/>
      <c r="N48" s="249"/>
      <c r="O48" s="249"/>
      <c r="P48" s="249"/>
      <c r="Q48" s="250"/>
      <c r="R48" s="250"/>
      <c r="S48" s="250"/>
      <c r="T48" s="250"/>
      <c r="U48" s="250"/>
      <c r="V48" s="250"/>
      <c r="W48" s="1"/>
    </row>
    <row r="49" spans="1:22" ht="15.75" customHeight="1">
      <c r="A49" s="126"/>
      <c r="B49" s="64"/>
      <c r="C49" s="1218" t="s">
        <v>164</v>
      </c>
      <c r="D49" s="1218"/>
      <c r="E49" s="1218"/>
      <c r="F49" s="1218"/>
      <c r="G49" s="1218"/>
      <c r="H49" s="1218"/>
      <c r="I49" s="1218"/>
      <c r="J49" s="1218"/>
      <c r="K49" s="1218"/>
      <c r="L49" s="1218"/>
      <c r="M49" s="1218"/>
      <c r="N49" s="1218"/>
      <c r="O49" s="1218"/>
      <c r="P49" s="1218"/>
      <c r="Q49" s="1218"/>
      <c r="R49" s="318"/>
      <c r="S49" s="318"/>
      <c r="T49" s="318"/>
      <c r="U49" s="318"/>
      <c r="V49" s="318"/>
    </row>
    <row r="50" spans="1:22" ht="16.5" thickBot="1">
      <c r="A50" s="270" t="s">
        <v>166</v>
      </c>
      <c r="B50" s="270"/>
      <c r="C50" s="1221"/>
      <c r="D50" s="1221"/>
      <c r="E50" s="248"/>
      <c r="F50" s="248"/>
      <c r="G50" s="248"/>
      <c r="H50" s="248"/>
      <c r="I50" s="248"/>
      <c r="J50" s="248"/>
      <c r="K50" s="249"/>
      <c r="L50" s="249"/>
      <c r="M50" s="249"/>
      <c r="N50" s="249"/>
      <c r="O50" s="249"/>
      <c r="P50" s="249"/>
      <c r="Q50" s="250">
        <v>0</v>
      </c>
      <c r="R50" s="250"/>
      <c r="S50" s="250"/>
      <c r="T50" s="250"/>
      <c r="U50" s="250"/>
      <c r="V50" s="250"/>
    </row>
    <row r="51" spans="1:29" ht="27.75" customHeight="1">
      <c r="A51" s="264" t="s">
        <v>30</v>
      </c>
      <c r="B51" s="1226" t="s">
        <v>218</v>
      </c>
      <c r="C51" s="1227"/>
      <c r="D51" s="1228"/>
      <c r="E51" s="271">
        <v>0</v>
      </c>
      <c r="F51" s="271">
        <v>0</v>
      </c>
      <c r="G51" s="271">
        <v>0</v>
      </c>
      <c r="H51" s="271">
        <v>0</v>
      </c>
      <c r="I51" s="271">
        <v>0</v>
      </c>
      <c r="J51" s="271">
        <v>0</v>
      </c>
      <c r="K51" s="271">
        <v>0</v>
      </c>
      <c r="L51" s="271">
        <v>0</v>
      </c>
      <c r="M51" s="271">
        <v>0</v>
      </c>
      <c r="N51" s="271">
        <v>0</v>
      </c>
      <c r="O51" s="271">
        <v>0</v>
      </c>
      <c r="P51" s="271">
        <v>0</v>
      </c>
      <c r="Q51" s="271">
        <v>0</v>
      </c>
      <c r="R51" s="271">
        <v>0</v>
      </c>
      <c r="S51" s="271">
        <v>0</v>
      </c>
      <c r="T51" s="271">
        <v>0</v>
      </c>
      <c r="U51" s="271">
        <v>0</v>
      </c>
      <c r="V51" s="271">
        <v>0</v>
      </c>
      <c r="W51" s="271">
        <v>0</v>
      </c>
      <c r="X51" s="271">
        <v>0</v>
      </c>
      <c r="Y51" s="271">
        <v>0</v>
      </c>
      <c r="Z51" s="271">
        <v>0</v>
      </c>
      <c r="AA51" s="271">
        <v>0</v>
      </c>
      <c r="AB51" s="271">
        <v>0</v>
      </c>
      <c r="AC51" s="271">
        <v>0</v>
      </c>
    </row>
    <row r="52" spans="1:29" ht="27.75" customHeight="1">
      <c r="A52" s="265" t="s">
        <v>31</v>
      </c>
      <c r="B52" s="1208" t="s">
        <v>219</v>
      </c>
      <c r="C52" s="1209"/>
      <c r="D52" s="1210"/>
      <c r="E52" s="272">
        <f>'1.sz.m-önk.össze.bev'!E57</f>
        <v>32367</v>
      </c>
      <c r="F52" s="272">
        <f>'1.sz.m-önk.össze.bev'!F57</f>
        <v>32367</v>
      </c>
      <c r="G52" s="272">
        <f>'1.sz.m-önk.össze.bev'!G57</f>
        <v>0</v>
      </c>
      <c r="H52" s="272">
        <f>'1.sz.m-önk.össze.bev'!H57</f>
        <v>0</v>
      </c>
      <c r="I52" s="272" t="e">
        <f>'1.sz.m-önk.össze.bev'!I57</f>
        <v>#DIV/0!</v>
      </c>
      <c r="J52" s="272">
        <f>'1.sz.m-önk.össze.bev'!J57</f>
        <v>0</v>
      </c>
      <c r="K52" s="272">
        <f>'1.sz.m-önk.össze.bev'!K57</f>
        <v>32367</v>
      </c>
      <c r="L52" s="272">
        <f>'1.sz.m-önk.össze.bev'!L57</f>
        <v>32367</v>
      </c>
      <c r="M52" s="272">
        <f>'1.sz.m-önk.össze.bev'!M57</f>
        <v>40579</v>
      </c>
      <c r="N52" s="272">
        <f>'1.sz.m-önk.össze.bev'!N57</f>
        <v>40579</v>
      </c>
      <c r="O52" s="272">
        <f>'1.sz.m-önk.össze.bev'!O57</f>
        <v>1</v>
      </c>
      <c r="P52" s="272">
        <f>'1.sz.m-önk.össze.bev'!P57</f>
        <v>0</v>
      </c>
      <c r="Q52" s="272">
        <f>'1.sz.m-önk.össze.bev'!Q57</f>
        <v>0</v>
      </c>
      <c r="R52" s="272">
        <f>'1.sz.m-önk.össze.bev'!R57</f>
        <v>0</v>
      </c>
      <c r="S52" s="272">
        <f>'1.sz.m-önk.össze.bev'!S57</f>
        <v>0</v>
      </c>
      <c r="T52" s="272">
        <f>'1.sz.m-önk.össze.bev'!T57</f>
        <v>0</v>
      </c>
      <c r="U52" s="272">
        <f>'1.sz.m-önk.össze.bev'!U57</f>
        <v>0</v>
      </c>
      <c r="V52" s="272">
        <f>'1.sz.m-önk.össze.bev'!V57</f>
        <v>0</v>
      </c>
      <c r="W52" s="272">
        <f>'1.sz.m-önk.össze.bev'!W57</f>
        <v>0</v>
      </c>
      <c r="X52" s="272">
        <f>'1.sz.m-önk.össze.bev'!X57</f>
        <v>0</v>
      </c>
      <c r="Y52" s="272">
        <f>'1.sz.m-önk.össze.bev'!Y57</f>
        <v>0</v>
      </c>
      <c r="Z52" s="272">
        <f>'1.sz.m-önk.össze.bev'!Z57</f>
        <v>0</v>
      </c>
      <c r="AA52" s="272">
        <f>'1.sz.m-önk.össze.bev'!AA57</f>
        <v>0</v>
      </c>
      <c r="AB52" s="272" t="e">
        <f>#REF!</f>
        <v>#REF!</v>
      </c>
      <c r="AC52" s="272" t="e">
        <f>#REF!</f>
        <v>#REF!</v>
      </c>
    </row>
    <row r="53" spans="1:29" ht="27.75" customHeight="1" thickBot="1">
      <c r="A53" s="266" t="s">
        <v>10</v>
      </c>
      <c r="B53" s="1211" t="s">
        <v>165</v>
      </c>
      <c r="C53" s="1212"/>
      <c r="D53" s="1213"/>
      <c r="E53" s="273">
        <f>E51+E52</f>
        <v>32367</v>
      </c>
      <c r="F53" s="273">
        <f>F51+F52</f>
        <v>32367</v>
      </c>
      <c r="G53" s="273">
        <f aca="true" t="shared" si="17" ref="G53:X53">G51+G52</f>
        <v>0</v>
      </c>
      <c r="H53" s="273">
        <f t="shared" si="17"/>
        <v>0</v>
      </c>
      <c r="I53" s="273" t="e">
        <f t="shared" si="17"/>
        <v>#DIV/0!</v>
      </c>
      <c r="J53" s="273">
        <f t="shared" si="17"/>
        <v>0</v>
      </c>
      <c r="K53" s="273">
        <f t="shared" si="17"/>
        <v>32367</v>
      </c>
      <c r="L53" s="273">
        <f t="shared" si="17"/>
        <v>32367</v>
      </c>
      <c r="M53" s="273">
        <f t="shared" si="17"/>
        <v>40579</v>
      </c>
      <c r="N53" s="273">
        <f t="shared" si="17"/>
        <v>40579</v>
      </c>
      <c r="O53" s="273">
        <f t="shared" si="17"/>
        <v>1</v>
      </c>
      <c r="P53" s="273">
        <f t="shared" si="17"/>
        <v>0</v>
      </c>
      <c r="Q53" s="273">
        <f t="shared" si="17"/>
        <v>0</v>
      </c>
      <c r="R53" s="273">
        <f t="shared" si="17"/>
        <v>0</v>
      </c>
      <c r="S53" s="273">
        <f t="shared" si="17"/>
        <v>0</v>
      </c>
      <c r="T53" s="273">
        <f t="shared" si="17"/>
        <v>0</v>
      </c>
      <c r="U53" s="273">
        <f t="shared" si="17"/>
        <v>0</v>
      </c>
      <c r="V53" s="273">
        <f t="shared" si="17"/>
        <v>0</v>
      </c>
      <c r="W53" s="273">
        <f t="shared" si="17"/>
        <v>0</v>
      </c>
      <c r="X53" s="273">
        <f t="shared" si="17"/>
        <v>0</v>
      </c>
      <c r="Y53" s="273">
        <f>Y51+Y52</f>
        <v>0</v>
      </c>
      <c r="Z53" s="273">
        <f>Z51+Z52</f>
        <v>0</v>
      </c>
      <c r="AA53" s="273">
        <f>AA51+AA52</f>
        <v>0</v>
      </c>
      <c r="AB53" s="273" t="e">
        <f>AB51+AB52</f>
        <v>#REF!</v>
      </c>
      <c r="AC53" s="273" t="e">
        <f>AC51+AC52</f>
        <v>#REF!</v>
      </c>
    </row>
    <row r="54" spans="1:27" ht="15.75">
      <c r="A54" s="126"/>
      <c r="B54" s="64"/>
      <c r="C54" s="253"/>
      <c r="D54" s="254"/>
      <c r="E54" s="255"/>
      <c r="F54" s="255"/>
      <c r="G54" s="255"/>
      <c r="H54" s="255"/>
      <c r="I54" s="255"/>
      <c r="J54" s="255"/>
      <c r="K54" s="249"/>
      <c r="L54" s="249"/>
      <c r="M54" s="249"/>
      <c r="N54" s="249"/>
      <c r="O54" s="249"/>
      <c r="P54" s="249"/>
      <c r="Q54" s="250"/>
      <c r="R54" s="250"/>
      <c r="S54" s="250"/>
      <c r="T54" s="250"/>
      <c r="U54" s="250"/>
      <c r="V54" s="250"/>
      <c r="AA54" s="83"/>
    </row>
    <row r="55" spans="1:23" ht="15.75" customHeight="1">
      <c r="A55" s="126"/>
      <c r="B55" s="64"/>
      <c r="C55" s="1217" t="s">
        <v>58</v>
      </c>
      <c r="D55" s="1217"/>
      <c r="E55" s="1217"/>
      <c r="F55" s="1217"/>
      <c r="G55" s="1217"/>
      <c r="H55" s="1217"/>
      <c r="I55" s="1217"/>
      <c r="J55" s="1217"/>
      <c r="K55" s="1217"/>
      <c r="L55" s="1217"/>
      <c r="M55" s="1217"/>
      <c r="N55" s="1217"/>
      <c r="O55" s="1217"/>
      <c r="P55" s="1217"/>
      <c r="Q55" s="1218"/>
      <c r="R55" s="318"/>
      <c r="S55" s="318"/>
      <c r="T55" s="318"/>
      <c r="U55" s="318"/>
      <c r="V55" s="318"/>
      <c r="W55" s="142"/>
    </row>
    <row r="56" spans="1:22" ht="15.75">
      <c r="A56" s="126"/>
      <c r="B56" s="64"/>
      <c r="C56" s="256"/>
      <c r="D56" s="256"/>
      <c r="E56" s="256"/>
      <c r="F56" s="256"/>
      <c r="G56" s="256"/>
      <c r="H56" s="256"/>
      <c r="I56" s="256"/>
      <c r="J56" s="256"/>
      <c r="K56" s="257"/>
      <c r="L56" s="257"/>
      <c r="M56" s="257"/>
      <c r="N56" s="257"/>
      <c r="O56" s="257"/>
      <c r="P56" s="257"/>
      <c r="Q56" s="258"/>
      <c r="R56" s="258"/>
      <c r="S56" s="258"/>
      <c r="T56" s="258"/>
      <c r="U56" s="258"/>
      <c r="V56" s="258"/>
    </row>
    <row r="57" spans="1:22" ht="16.5" thickBot="1">
      <c r="A57" s="270" t="s">
        <v>208</v>
      </c>
      <c r="C57" s="1219"/>
      <c r="D57" s="1219"/>
      <c r="E57" s="256"/>
      <c r="F57" s="256"/>
      <c r="G57" s="256"/>
      <c r="H57" s="256"/>
      <c r="I57" s="256"/>
      <c r="J57" s="256"/>
      <c r="K57" s="257"/>
      <c r="L57" s="257"/>
      <c r="M57" s="257"/>
      <c r="N57" s="257"/>
      <c r="O57" s="257"/>
      <c r="P57" s="257"/>
      <c r="Q57" s="258"/>
      <c r="R57" s="258"/>
      <c r="S57" s="258"/>
      <c r="T57" s="258"/>
      <c r="U57" s="258"/>
      <c r="V57" s="258"/>
    </row>
    <row r="58" spans="1:29" ht="27" customHeight="1">
      <c r="A58" s="277" t="s">
        <v>30</v>
      </c>
      <c r="B58" s="1214" t="s">
        <v>167</v>
      </c>
      <c r="C58" s="1214"/>
      <c r="D58" s="1214"/>
      <c r="E58" s="278">
        <f>E59-E62</f>
        <v>116812</v>
      </c>
      <c r="F58" s="278">
        <f>F59-F62</f>
        <v>107878</v>
      </c>
      <c r="G58" s="278">
        <f aca="true" t="shared" si="18" ref="G58:X58">G59-G62</f>
        <v>0</v>
      </c>
      <c r="H58" s="278">
        <f t="shared" si="18"/>
        <v>0</v>
      </c>
      <c r="I58" s="278" t="e">
        <f t="shared" si="18"/>
        <v>#DIV/0!</v>
      </c>
      <c r="J58" s="278">
        <f t="shared" si="18"/>
        <v>0</v>
      </c>
      <c r="K58" s="278">
        <f t="shared" si="18"/>
        <v>116812</v>
      </c>
      <c r="L58" s="278">
        <f t="shared" si="18"/>
        <v>107878</v>
      </c>
      <c r="M58" s="278">
        <f t="shared" si="18"/>
        <v>154502</v>
      </c>
      <c r="N58" s="278">
        <f t="shared" si="18"/>
        <v>154502</v>
      </c>
      <c r="O58" s="278">
        <f t="shared" si="18"/>
        <v>1</v>
      </c>
      <c r="P58" s="278" t="e">
        <f t="shared" si="18"/>
        <v>#DIV/0!</v>
      </c>
      <c r="Q58" s="278">
        <f t="shared" si="18"/>
        <v>0</v>
      </c>
      <c r="R58" s="278">
        <f t="shared" si="18"/>
        <v>0</v>
      </c>
      <c r="S58" s="278">
        <f t="shared" si="18"/>
        <v>0</v>
      </c>
      <c r="T58" s="278">
        <f t="shared" si="18"/>
        <v>0</v>
      </c>
      <c r="U58" s="278">
        <f t="shared" si="18"/>
        <v>0</v>
      </c>
      <c r="V58" s="278" t="e">
        <f t="shared" si="18"/>
        <v>#REF!</v>
      </c>
      <c r="W58" s="278">
        <f t="shared" si="18"/>
        <v>0</v>
      </c>
      <c r="X58" s="278">
        <f t="shared" si="18"/>
        <v>0</v>
      </c>
      <c r="Y58" s="278">
        <f>Y59-Y62</f>
        <v>0</v>
      </c>
      <c r="Z58" s="278">
        <f>Z59-Z62</f>
        <v>0</v>
      </c>
      <c r="AA58" s="278">
        <f>AA59-AA62</f>
        <v>0</v>
      </c>
      <c r="AB58" s="278" t="e">
        <f>AB59-AB62</f>
        <v>#REF!</v>
      </c>
      <c r="AC58" s="278" t="e">
        <f>AC59-AC62</f>
        <v>#REF!</v>
      </c>
    </row>
    <row r="59" spans="1:29" ht="27" customHeight="1">
      <c r="A59" s="274" t="s">
        <v>168</v>
      </c>
      <c r="B59" s="1215" t="s">
        <v>169</v>
      </c>
      <c r="C59" s="1215"/>
      <c r="D59" s="1215"/>
      <c r="E59" s="279">
        <f>'1.sz.m-önk.össze.bev'!E56</f>
        <v>116812</v>
      </c>
      <c r="F59" s="279">
        <f>'1.sz.m-önk.össze.bev'!F56</f>
        <v>116812</v>
      </c>
      <c r="G59" s="279">
        <f>'1.sz.m-önk.össze.bev'!G56</f>
        <v>0</v>
      </c>
      <c r="H59" s="279">
        <f>'1.sz.m-önk.össze.bev'!H56</f>
        <v>0</v>
      </c>
      <c r="I59" s="279" t="e">
        <f>'1.sz.m-önk.össze.bev'!I56</f>
        <v>#DIV/0!</v>
      </c>
      <c r="J59" s="279">
        <f>'1.sz.m-önk.össze.bev'!J56</f>
        <v>0</v>
      </c>
      <c r="K59" s="279">
        <f>'1.sz.m-önk.össze.bev'!K56</f>
        <v>116812</v>
      </c>
      <c r="L59" s="279">
        <f>'1.sz.m-önk.össze.bev'!L56</f>
        <v>116812</v>
      </c>
      <c r="M59" s="279">
        <f>'1.sz.m-önk.össze.bev'!M56</f>
        <v>154502</v>
      </c>
      <c r="N59" s="279">
        <f>'1.sz.m-önk.össze.bev'!N56</f>
        <v>154502</v>
      </c>
      <c r="O59" s="279">
        <f>'1.sz.m-önk.össze.bev'!O56</f>
        <v>1</v>
      </c>
      <c r="P59" s="279">
        <f>'1.sz.m-önk.össze.bev'!P56</f>
        <v>0</v>
      </c>
      <c r="Q59" s="279">
        <f>'1.sz.m-önk.össze.bev'!Q56</f>
        <v>0</v>
      </c>
      <c r="R59" s="279">
        <f>'1.sz.m-önk.össze.bev'!R56</f>
        <v>0</v>
      </c>
      <c r="S59" s="279">
        <f>'1.sz.m-önk.össze.bev'!S56</f>
        <v>0</v>
      </c>
      <c r="T59" s="279">
        <f>'1.sz.m-önk.össze.bev'!T56</f>
        <v>0</v>
      </c>
      <c r="U59" s="279">
        <f>'1.sz.m-önk.össze.bev'!U56</f>
        <v>0</v>
      </c>
      <c r="V59" s="279" t="e">
        <f>'1.sz.m-önk.össze.bev'!V56</f>
        <v>#REF!</v>
      </c>
      <c r="W59" s="279">
        <f>'1.sz.m-önk.össze.bev'!W56</f>
        <v>0</v>
      </c>
      <c r="X59" s="279">
        <f>'1.sz.m-önk.össze.bev'!X56</f>
        <v>0</v>
      </c>
      <c r="Y59" s="279">
        <f>'1.sz.m-önk.össze.bev'!Y56</f>
        <v>0</v>
      </c>
      <c r="Z59" s="279">
        <f>'1.sz.m-önk.össze.bev'!Z56</f>
        <v>0</v>
      </c>
      <c r="AA59" s="279">
        <f>'1.sz.m-önk.össze.bev'!AA56</f>
        <v>0</v>
      </c>
      <c r="AB59" s="279" t="e">
        <f>#REF!</f>
        <v>#REF!</v>
      </c>
      <c r="AC59" s="279" t="e">
        <f>#REF!</f>
        <v>#REF!</v>
      </c>
    </row>
    <row r="60" spans="1:29" ht="27" customHeight="1">
      <c r="A60" s="274" t="s">
        <v>170</v>
      </c>
      <c r="B60" s="1216" t="s">
        <v>220</v>
      </c>
      <c r="C60" s="1216"/>
      <c r="D60" s="1216"/>
      <c r="E60" s="279">
        <f>'1.sz.m-önk.össze.bev'!E59</f>
        <v>84445</v>
      </c>
      <c r="F60" s="279">
        <f>'1.sz.m-önk.össze.bev'!F59</f>
        <v>84445</v>
      </c>
      <c r="G60" s="279">
        <f>'1.sz.m-önk.össze.bev'!G59</f>
        <v>0</v>
      </c>
      <c r="H60" s="279">
        <f>'1.sz.m-önk.össze.bev'!H59</f>
        <v>0</v>
      </c>
      <c r="I60" s="279" t="e">
        <f>'1.sz.m-önk.össze.bev'!I59</f>
        <v>#DIV/0!</v>
      </c>
      <c r="J60" s="279">
        <f>'1.sz.m-önk.össze.bev'!J59</f>
        <v>0</v>
      </c>
      <c r="K60" s="279">
        <f>'1.sz.m-önk.össze.bev'!K59</f>
        <v>84445</v>
      </c>
      <c r="L60" s="279">
        <f>'1.sz.m-önk.össze.bev'!L59</f>
        <v>84445</v>
      </c>
      <c r="M60" s="279">
        <f>'1.sz.m-önk.össze.bev'!M59</f>
        <v>113923</v>
      </c>
      <c r="N60" s="279">
        <f>'1.sz.m-önk.össze.bev'!N59</f>
        <v>113923</v>
      </c>
      <c r="O60" s="279">
        <f>'1.sz.m-önk.össze.bev'!O59</f>
        <v>1</v>
      </c>
      <c r="P60" s="279">
        <f>'1.sz.m-önk.össze.bev'!P59</f>
        <v>0</v>
      </c>
      <c r="Q60" s="279">
        <f>'1.sz.m-önk.össze.bev'!Q59</f>
        <v>0</v>
      </c>
      <c r="R60" s="279">
        <f>'1.sz.m-önk.össze.bev'!R59</f>
        <v>0</v>
      </c>
      <c r="S60" s="279">
        <f>'1.sz.m-önk.össze.bev'!S59</f>
        <v>0</v>
      </c>
      <c r="T60" s="279">
        <f>'1.sz.m-önk.össze.bev'!T59</f>
        <v>0</v>
      </c>
      <c r="U60" s="279">
        <f>'1.sz.m-önk.össze.bev'!U59</f>
        <v>0</v>
      </c>
      <c r="V60" s="279">
        <f>'1.sz.m-önk.össze.bev'!V59</f>
        <v>0</v>
      </c>
      <c r="W60" s="279">
        <f>'1.sz.m-önk.össze.bev'!W59</f>
        <v>0</v>
      </c>
      <c r="X60" s="279">
        <f>'1.sz.m-önk.össze.bev'!X59</f>
        <v>0</v>
      </c>
      <c r="Y60" s="279">
        <f>'1.sz.m-önk.össze.bev'!Y59</f>
        <v>0</v>
      </c>
      <c r="Z60" s="279">
        <f>'1.sz.m-önk.össze.bev'!Z59</f>
        <v>0</v>
      </c>
      <c r="AA60" s="279">
        <f>'1.sz.m-önk.össze.bev'!AA59</f>
        <v>0</v>
      </c>
      <c r="AB60" s="279" t="e">
        <f>#REF!</f>
        <v>#REF!</v>
      </c>
      <c r="AC60" s="279" t="e">
        <f>#REF!</f>
        <v>#REF!</v>
      </c>
    </row>
    <row r="61" spans="1:29" ht="27" customHeight="1">
      <c r="A61" s="275" t="s">
        <v>171</v>
      </c>
      <c r="B61" s="1216" t="s">
        <v>221</v>
      </c>
      <c r="C61" s="1216"/>
      <c r="D61" s="1216"/>
      <c r="E61" s="279">
        <f>'1.sz.m-önk.össze.bev'!E57</f>
        <v>32367</v>
      </c>
      <c r="F61" s="279">
        <f>'1.sz.m-önk.össze.bev'!F57</f>
        <v>32367</v>
      </c>
      <c r="G61" s="279">
        <f>'1.sz.m-önk.össze.bev'!G57</f>
        <v>0</v>
      </c>
      <c r="H61" s="279">
        <f>'1.sz.m-önk.össze.bev'!H57</f>
        <v>0</v>
      </c>
      <c r="I61" s="279" t="e">
        <f>'1.sz.m-önk.össze.bev'!I57</f>
        <v>#DIV/0!</v>
      </c>
      <c r="J61" s="279">
        <f>'1.sz.m-önk.össze.bev'!J57</f>
        <v>0</v>
      </c>
      <c r="K61" s="279">
        <f>'1.sz.m-önk.össze.bev'!K57</f>
        <v>32367</v>
      </c>
      <c r="L61" s="279">
        <f>'1.sz.m-önk.össze.bev'!L57</f>
        <v>32367</v>
      </c>
      <c r="M61" s="279">
        <f>'1.sz.m-önk.össze.bev'!M57</f>
        <v>40579</v>
      </c>
      <c r="N61" s="279">
        <f>'1.sz.m-önk.össze.bev'!N57</f>
        <v>40579</v>
      </c>
      <c r="O61" s="279">
        <f>'1.sz.m-önk.össze.bev'!O57</f>
        <v>1</v>
      </c>
      <c r="P61" s="279">
        <f>'1.sz.m-önk.össze.bev'!P57</f>
        <v>0</v>
      </c>
      <c r="Q61" s="279">
        <f>'1.sz.m-önk.össze.bev'!Q57</f>
        <v>0</v>
      </c>
      <c r="R61" s="279">
        <f>'1.sz.m-önk.össze.bev'!R57</f>
        <v>0</v>
      </c>
      <c r="S61" s="279">
        <f>'1.sz.m-önk.össze.bev'!S57</f>
        <v>0</v>
      </c>
      <c r="T61" s="279">
        <f>'1.sz.m-önk.össze.bev'!T57</f>
        <v>0</v>
      </c>
      <c r="U61" s="279">
        <f>'1.sz.m-önk.össze.bev'!U57</f>
        <v>0</v>
      </c>
      <c r="V61" s="279">
        <f>'1.sz.m-önk.össze.bev'!V57</f>
        <v>0</v>
      </c>
      <c r="W61" s="279">
        <f>'1.sz.m-önk.össze.bev'!W57</f>
        <v>0</v>
      </c>
      <c r="X61" s="279">
        <f>'1.sz.m-önk.össze.bev'!X57</f>
        <v>0</v>
      </c>
      <c r="Y61" s="279">
        <f>'1.sz.m-önk.össze.bev'!Y57</f>
        <v>0</v>
      </c>
      <c r="Z61" s="279">
        <f>'1.sz.m-önk.össze.bev'!Z57</f>
        <v>0</v>
      </c>
      <c r="AA61" s="279">
        <f>'1.sz.m-önk.össze.bev'!AA57</f>
        <v>0</v>
      </c>
      <c r="AB61" s="279" t="e">
        <f>#REF!</f>
        <v>#REF!</v>
      </c>
      <c r="AC61" s="279" t="e">
        <f>#REF!</f>
        <v>#REF!</v>
      </c>
    </row>
    <row r="62" spans="1:29" ht="27" customHeight="1">
      <c r="A62" s="276" t="s">
        <v>172</v>
      </c>
      <c r="B62" s="1215" t="s">
        <v>173</v>
      </c>
      <c r="C62" s="1215"/>
      <c r="D62" s="1215"/>
      <c r="E62" s="280">
        <f>E30</f>
        <v>0</v>
      </c>
      <c r="F62" s="280">
        <f>F30</f>
        <v>8934</v>
      </c>
      <c r="G62" s="280">
        <f aca="true" t="shared" si="19" ref="G62:X62">G30</f>
        <v>0</v>
      </c>
      <c r="H62" s="280">
        <f t="shared" si="19"/>
        <v>0</v>
      </c>
      <c r="I62" s="280">
        <f t="shared" si="19"/>
        <v>0</v>
      </c>
      <c r="J62" s="280">
        <f t="shared" si="19"/>
        <v>0</v>
      </c>
      <c r="K62" s="280">
        <f t="shared" si="19"/>
        <v>0</v>
      </c>
      <c r="L62" s="280">
        <f t="shared" si="19"/>
        <v>8934</v>
      </c>
      <c r="M62" s="280">
        <f t="shared" si="19"/>
        <v>0</v>
      </c>
      <c r="N62" s="280">
        <f t="shared" si="19"/>
        <v>0</v>
      </c>
      <c r="O62" s="280">
        <f t="shared" si="19"/>
        <v>0</v>
      </c>
      <c r="P62" s="280" t="e">
        <f t="shared" si="19"/>
        <v>#DIV/0!</v>
      </c>
      <c r="Q62" s="280">
        <f t="shared" si="19"/>
        <v>0</v>
      </c>
      <c r="R62" s="280">
        <f t="shared" si="19"/>
        <v>0</v>
      </c>
      <c r="S62" s="280">
        <f t="shared" si="19"/>
        <v>0</v>
      </c>
      <c r="T62" s="280">
        <f t="shared" si="19"/>
        <v>0</v>
      </c>
      <c r="U62" s="280">
        <f t="shared" si="19"/>
        <v>0</v>
      </c>
      <c r="V62" s="280">
        <f t="shared" si="19"/>
        <v>0</v>
      </c>
      <c r="W62" s="280">
        <f t="shared" si="19"/>
        <v>0</v>
      </c>
      <c r="X62" s="280">
        <f t="shared" si="19"/>
        <v>0</v>
      </c>
      <c r="Y62" s="280">
        <f>Y30</f>
        <v>0</v>
      </c>
      <c r="Z62" s="280">
        <f>Z30</f>
        <v>0</v>
      </c>
      <c r="AA62" s="280">
        <f>AA30</f>
        <v>0</v>
      </c>
      <c r="AB62" s="280">
        <f>AB30</f>
        <v>0</v>
      </c>
      <c r="AC62" s="280">
        <f>AC30</f>
        <v>0</v>
      </c>
    </row>
    <row r="63" spans="1:29" ht="27" customHeight="1">
      <c r="A63" s="274" t="s">
        <v>174</v>
      </c>
      <c r="B63" s="1216" t="s">
        <v>222</v>
      </c>
      <c r="C63" s="1216"/>
      <c r="D63" s="1216"/>
      <c r="E63" s="279">
        <v>0</v>
      </c>
      <c r="F63" s="279">
        <v>0</v>
      </c>
      <c r="G63" s="279">
        <v>0</v>
      </c>
      <c r="H63" s="279">
        <v>0</v>
      </c>
      <c r="I63" s="279">
        <v>0</v>
      </c>
      <c r="J63" s="279">
        <v>0</v>
      </c>
      <c r="K63" s="279">
        <v>0</v>
      </c>
      <c r="L63" s="279">
        <v>0</v>
      </c>
      <c r="M63" s="279">
        <v>0</v>
      </c>
      <c r="N63" s="279">
        <v>0</v>
      </c>
      <c r="O63" s="279">
        <v>0</v>
      </c>
      <c r="P63" s="279">
        <v>0</v>
      </c>
      <c r="Q63" s="279">
        <v>0</v>
      </c>
      <c r="R63" s="279">
        <v>0</v>
      </c>
      <c r="S63" s="279">
        <v>0</v>
      </c>
      <c r="T63" s="279">
        <v>0</v>
      </c>
      <c r="U63" s="279">
        <v>0</v>
      </c>
      <c r="V63" s="279">
        <v>0</v>
      </c>
      <c r="W63" s="279">
        <v>0</v>
      </c>
      <c r="X63" s="279">
        <v>0</v>
      </c>
      <c r="Y63" s="279">
        <v>0</v>
      </c>
      <c r="Z63" s="279">
        <v>0</v>
      </c>
      <c r="AA63" s="279">
        <v>0</v>
      </c>
      <c r="AB63" s="279">
        <v>0</v>
      </c>
      <c r="AC63" s="279">
        <v>0</v>
      </c>
    </row>
    <row r="64" spans="1:29" ht="27" customHeight="1" thickBot="1">
      <c r="A64" s="281" t="s">
        <v>175</v>
      </c>
      <c r="B64" s="1207" t="s">
        <v>223</v>
      </c>
      <c r="C64" s="1207"/>
      <c r="D64" s="1207"/>
      <c r="E64" s="282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v>0</v>
      </c>
      <c r="K64" s="282">
        <v>0</v>
      </c>
      <c r="L64" s="282">
        <v>0</v>
      </c>
      <c r="M64" s="282">
        <v>0</v>
      </c>
      <c r="N64" s="282">
        <v>0</v>
      </c>
      <c r="O64" s="282">
        <v>0</v>
      </c>
      <c r="P64" s="282">
        <v>0</v>
      </c>
      <c r="Q64" s="282">
        <v>0</v>
      </c>
      <c r="R64" s="282">
        <v>0</v>
      </c>
      <c r="S64" s="282">
        <v>0</v>
      </c>
      <c r="T64" s="282">
        <v>0</v>
      </c>
      <c r="U64" s="282">
        <v>0</v>
      </c>
      <c r="V64" s="282">
        <v>0</v>
      </c>
      <c r="W64" s="282">
        <v>0</v>
      </c>
      <c r="X64" s="282">
        <v>0</v>
      </c>
      <c r="Y64" s="282">
        <v>0</v>
      </c>
      <c r="Z64" s="282">
        <v>0</v>
      </c>
      <c r="AA64" s="282">
        <v>0</v>
      </c>
      <c r="AB64" s="282">
        <v>0</v>
      </c>
      <c r="AC64" s="282">
        <v>0</v>
      </c>
    </row>
  </sheetData>
  <sheetProtection/>
  <mergeCells count="41">
    <mergeCell ref="A1:W1"/>
    <mergeCell ref="A3:D3"/>
    <mergeCell ref="A2:B2"/>
    <mergeCell ref="B5:D5"/>
    <mergeCell ref="W3:AC3"/>
    <mergeCell ref="B24:D24"/>
    <mergeCell ref="C25:D25"/>
    <mergeCell ref="A35:D35"/>
    <mergeCell ref="C31:D31"/>
    <mergeCell ref="C26:D26"/>
    <mergeCell ref="B29:D29"/>
    <mergeCell ref="C32:D32"/>
    <mergeCell ref="B51:D51"/>
    <mergeCell ref="B16:D16"/>
    <mergeCell ref="C17:D17"/>
    <mergeCell ref="B34:D34"/>
    <mergeCell ref="B41:D41"/>
    <mergeCell ref="C44:D44"/>
    <mergeCell ref="C49:Q49"/>
    <mergeCell ref="A36:D36"/>
    <mergeCell ref="C19:D19"/>
    <mergeCell ref="B62:D62"/>
    <mergeCell ref="B61:D61"/>
    <mergeCell ref="C18:D18"/>
    <mergeCell ref="C50:D50"/>
    <mergeCell ref="C39:Q39"/>
    <mergeCell ref="B46:D46"/>
    <mergeCell ref="B47:D47"/>
    <mergeCell ref="B45:D45"/>
    <mergeCell ref="B30:D30"/>
    <mergeCell ref="C43:Q43"/>
    <mergeCell ref="C33:D33"/>
    <mergeCell ref="B64:D64"/>
    <mergeCell ref="B52:D52"/>
    <mergeCell ref="B53:D53"/>
    <mergeCell ref="B58:D58"/>
    <mergeCell ref="B59:D59"/>
    <mergeCell ref="B60:D60"/>
    <mergeCell ref="C55:Q55"/>
    <mergeCell ref="C57:D57"/>
    <mergeCell ref="B63:D63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60" r:id="rId1"/>
  <headerFooter differentOddEven="1" alignWithMargins="0">
    <oddHeader>&amp;C&amp;"Algerian,Normál"&amp;16BELED VÁROS ÖNKORMÁNYZATA
2015.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1" manualBreakCount="1">
    <brk id="27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K21" sqref="K2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440" t="s">
        <v>557</v>
      </c>
      <c r="F1" s="1440"/>
    </row>
    <row r="2" spans="1:6" ht="17.25">
      <c r="A2" s="1441" t="s">
        <v>558</v>
      </c>
      <c r="B2" s="1441"/>
      <c r="C2" s="1441"/>
      <c r="D2" s="1441"/>
      <c r="E2" s="1441"/>
      <c r="F2" s="1441"/>
    </row>
    <row r="3" spans="1:6" ht="14.25">
      <c r="A3" s="1442" t="s">
        <v>559</v>
      </c>
      <c r="B3" s="1442"/>
      <c r="C3" s="1442"/>
      <c r="D3" s="1442"/>
      <c r="E3" s="1442"/>
      <c r="F3" s="1442"/>
    </row>
    <row r="4" spans="1:6" ht="33.75" customHeight="1">
      <c r="A4" s="1125"/>
      <c r="B4" s="1125"/>
      <c r="C4" s="1125"/>
      <c r="D4" s="1125"/>
      <c r="E4" s="1125"/>
      <c r="F4" s="1125"/>
    </row>
    <row r="5" spans="1:6" ht="15.75">
      <c r="A5" s="1126" t="s">
        <v>560</v>
      </c>
      <c r="B5" s="1127"/>
      <c r="C5" s="1127"/>
      <c r="D5" s="1127"/>
      <c r="E5" s="1127"/>
      <c r="F5" s="1127"/>
    </row>
    <row r="6" spans="1:6" ht="15.75">
      <c r="A6" s="1127"/>
      <c r="B6" s="1127"/>
      <c r="C6" s="1127"/>
      <c r="D6" s="1127"/>
      <c r="E6" s="1127"/>
      <c r="F6" s="1127"/>
    </row>
    <row r="7" spans="1:6" ht="15.75">
      <c r="A7" s="1126" t="s">
        <v>561</v>
      </c>
      <c r="B7" s="1127"/>
      <c r="C7" s="1127"/>
      <c r="D7" s="1127"/>
      <c r="E7" s="1127"/>
      <c r="F7" s="1127"/>
    </row>
    <row r="8" spans="1:6" ht="15.75">
      <c r="A8" s="1126"/>
      <c r="B8" s="1127"/>
      <c r="C8" s="1127"/>
      <c r="D8" s="1127"/>
      <c r="E8" s="1127"/>
      <c r="F8" s="1127"/>
    </row>
    <row r="9" spans="1:6" ht="15">
      <c r="A9" s="1128" t="s">
        <v>562</v>
      </c>
      <c r="B9" s="1129"/>
      <c r="C9" s="1129"/>
      <c r="D9" s="1129"/>
      <c r="E9" s="1129"/>
      <c r="F9" s="1130"/>
    </row>
    <row r="10" spans="1:6" ht="15">
      <c r="A10" s="1128"/>
      <c r="B10" s="1129"/>
      <c r="C10" s="1129"/>
      <c r="D10" s="1129"/>
      <c r="E10" s="1129"/>
      <c r="F10" s="1130"/>
    </row>
    <row r="11" spans="1:5" ht="15">
      <c r="A11" s="1128" t="s">
        <v>563</v>
      </c>
      <c r="B11" s="1129"/>
      <c r="C11" s="1129"/>
      <c r="D11" s="1129"/>
      <c r="E11" s="1129"/>
    </row>
    <row r="12" ht="13.5" thickBot="1"/>
    <row r="13" spans="1:6" ht="39" thickBot="1">
      <c r="A13" s="1131" t="s">
        <v>282</v>
      </c>
      <c r="B13" s="1132" t="s">
        <v>564</v>
      </c>
      <c r="C13" s="1133" t="s">
        <v>565</v>
      </c>
      <c r="D13" s="1133" t="s">
        <v>566</v>
      </c>
      <c r="E13" s="1133" t="s">
        <v>567</v>
      </c>
      <c r="F13" s="1134" t="s">
        <v>22</v>
      </c>
    </row>
    <row r="14" spans="1:6" ht="24.75" customHeight="1">
      <c r="A14" s="1135" t="s">
        <v>30</v>
      </c>
      <c r="B14" s="1136" t="s">
        <v>568</v>
      </c>
      <c r="C14" s="1137"/>
      <c r="D14" s="1137"/>
      <c r="E14" s="1137"/>
      <c r="F14" s="1138">
        <v>0</v>
      </c>
    </row>
    <row r="15" spans="1:6" ht="25.5">
      <c r="A15" s="1139" t="s">
        <v>31</v>
      </c>
      <c r="B15" s="1140" t="s">
        <v>569</v>
      </c>
      <c r="C15" s="1141"/>
      <c r="D15" s="1141"/>
      <c r="E15" s="1141"/>
      <c r="F15" s="1142">
        <v>0</v>
      </c>
    </row>
    <row r="16" spans="1:6" ht="25.5">
      <c r="A16" s="1139" t="s">
        <v>10</v>
      </c>
      <c r="B16" s="1140" t="s">
        <v>570</v>
      </c>
      <c r="C16" s="1141"/>
      <c r="D16" s="1141"/>
      <c r="E16" s="1141"/>
      <c r="F16" s="1142">
        <v>0</v>
      </c>
    </row>
    <row r="17" spans="1:6" ht="21" customHeight="1">
      <c r="A17" s="1139" t="s">
        <v>11</v>
      </c>
      <c r="B17" s="1140" t="s">
        <v>571</v>
      </c>
      <c r="C17" s="1141"/>
      <c r="D17" s="1141"/>
      <c r="E17" s="1141"/>
      <c r="F17" s="1142">
        <v>0</v>
      </c>
    </row>
    <row r="18" spans="1:6" ht="40.5" customHeight="1">
      <c r="A18" s="1139" t="s">
        <v>12</v>
      </c>
      <c r="B18" s="1140" t="s">
        <v>572</v>
      </c>
      <c r="C18" s="1141"/>
      <c r="D18" s="1141"/>
      <c r="E18" s="1141"/>
      <c r="F18" s="1142">
        <v>0</v>
      </c>
    </row>
    <row r="19" spans="1:6" ht="21.75" customHeight="1" thickBot="1">
      <c r="A19" s="1143" t="s">
        <v>13</v>
      </c>
      <c r="B19" s="1144" t="s">
        <v>573</v>
      </c>
      <c r="C19" s="1145"/>
      <c r="D19" s="1145"/>
      <c r="E19" s="1145"/>
      <c r="F19" s="1146">
        <v>0</v>
      </c>
    </row>
    <row r="20" spans="1:6" ht="21.75" customHeight="1" thickBot="1">
      <c r="A20" s="1147" t="s">
        <v>14</v>
      </c>
      <c r="B20" s="1148" t="s">
        <v>22</v>
      </c>
      <c r="C20" s="1149">
        <v>0</v>
      </c>
      <c r="D20" s="1149">
        <v>0</v>
      </c>
      <c r="E20" s="1149">
        <v>0</v>
      </c>
      <c r="F20" s="1150">
        <v>0</v>
      </c>
    </row>
    <row r="21" spans="1:6" ht="12.75">
      <c r="A21" s="1130"/>
      <c r="B21" s="1130"/>
      <c r="C21" s="1130"/>
      <c r="D21" s="1130"/>
      <c r="E21" s="1130"/>
      <c r="F21" s="1130"/>
    </row>
    <row r="22" spans="1:6" ht="12.75">
      <c r="A22" s="1130"/>
      <c r="B22" s="1130"/>
      <c r="C22" s="1130"/>
      <c r="D22" s="1130"/>
      <c r="E22" s="1130"/>
      <c r="F22" s="1130"/>
    </row>
    <row r="23" spans="1:6" ht="12.75">
      <c r="A23" s="1130"/>
      <c r="B23" s="1130"/>
      <c r="C23" s="1130"/>
      <c r="D23" s="1130"/>
      <c r="E23" s="1130"/>
      <c r="F23" s="1130"/>
    </row>
    <row r="24" spans="1:6" ht="15.75">
      <c r="A24" s="1127" t="s">
        <v>611</v>
      </c>
      <c r="B24" s="1130"/>
      <c r="C24" s="1130"/>
      <c r="D24" s="1130"/>
      <c r="E24" s="1130"/>
      <c r="F24" s="1130"/>
    </row>
    <row r="25" spans="1:6" ht="12.75">
      <c r="A25" s="1130"/>
      <c r="B25" s="1130"/>
      <c r="C25" s="1130"/>
      <c r="D25" s="1130"/>
      <c r="E25" s="1130"/>
      <c r="F25" s="1130"/>
    </row>
    <row r="26" spans="1:6" ht="12.75">
      <c r="A26" s="1130"/>
      <c r="B26" s="1130"/>
      <c r="C26" s="1130"/>
      <c r="D26" s="1130"/>
      <c r="E26" s="1130"/>
      <c r="F26" s="1130"/>
    </row>
    <row r="29" spans="3:5" ht="13.5">
      <c r="C29" s="1151"/>
      <c r="D29" s="1152" t="s">
        <v>574</v>
      </c>
      <c r="E29" s="1151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7.8515625" style="0" customWidth="1"/>
    <col min="2" max="2" width="57.57421875" style="0" customWidth="1"/>
    <col min="3" max="6" width="12.140625" style="0" customWidth="1"/>
    <col min="7" max="7" width="12.140625" style="0" hidden="1" customWidth="1"/>
  </cols>
  <sheetData>
    <row r="1" spans="1:7" ht="15">
      <c r="A1" s="1450" t="s">
        <v>635</v>
      </c>
      <c r="B1" s="1450"/>
      <c r="C1" s="1450"/>
      <c r="D1" s="1450"/>
      <c r="E1" s="1450"/>
      <c r="F1" s="1450"/>
      <c r="G1" s="1450"/>
    </row>
    <row r="2" spans="1:7" ht="18.75">
      <c r="A2" s="1370" t="s">
        <v>621</v>
      </c>
      <c r="B2" s="1370"/>
      <c r="C2" s="1370"/>
      <c r="D2" s="1370"/>
      <c r="E2" s="1370"/>
      <c r="F2" s="1370"/>
      <c r="G2" s="1370"/>
    </row>
    <row r="3" spans="1:7" ht="18.75">
      <c r="A3" s="1370" t="s">
        <v>622</v>
      </c>
      <c r="B3" s="1370"/>
      <c r="C3" s="1370"/>
      <c r="D3" s="1370"/>
      <c r="E3" s="1370"/>
      <c r="F3" s="1370"/>
      <c r="G3" s="1370"/>
    </row>
    <row r="4" spans="1:7" ht="15" thickBot="1">
      <c r="A4" s="802"/>
      <c r="B4" s="802"/>
      <c r="C4" s="1451" t="s">
        <v>62</v>
      </c>
      <c r="D4" s="1451"/>
      <c r="E4" s="1451"/>
      <c r="F4" s="1451"/>
      <c r="G4" s="1451"/>
    </row>
    <row r="5" spans="1:7" ht="16.5" thickBot="1">
      <c r="A5" s="1464" t="s">
        <v>472</v>
      </c>
      <c r="B5" s="1465"/>
      <c r="C5" s="807">
        <v>2015</v>
      </c>
      <c r="D5" s="807">
        <v>2016</v>
      </c>
      <c r="E5" s="807">
        <v>2017</v>
      </c>
      <c r="F5" s="807">
        <v>2018</v>
      </c>
      <c r="G5" s="807"/>
    </row>
    <row r="6" spans="1:7" ht="16.5" hidden="1" thickBot="1">
      <c r="A6" s="808">
        <v>1</v>
      </c>
      <c r="B6" s="809">
        <v>2</v>
      </c>
      <c r="C6" s="810">
        <v>3</v>
      </c>
      <c r="D6" s="810">
        <v>4</v>
      </c>
      <c r="E6" s="810">
        <v>5</v>
      </c>
      <c r="F6" s="810">
        <v>6</v>
      </c>
      <c r="G6" s="810"/>
    </row>
    <row r="7" spans="1:7" ht="15.75">
      <c r="A7" s="1452" t="s">
        <v>326</v>
      </c>
      <c r="B7" s="1453"/>
      <c r="C7" s="813">
        <v>18200</v>
      </c>
      <c r="D7" s="813">
        <v>18200</v>
      </c>
      <c r="E7" s="813">
        <v>18200</v>
      </c>
      <c r="F7" s="813">
        <v>18200</v>
      </c>
      <c r="G7" s="813"/>
    </row>
    <row r="8" spans="1:7" ht="15.75">
      <c r="A8" s="1454" t="s">
        <v>473</v>
      </c>
      <c r="B8" s="1455"/>
      <c r="C8" s="815">
        <v>90000</v>
      </c>
      <c r="D8" s="815">
        <v>90000</v>
      </c>
      <c r="E8" s="815">
        <v>90000</v>
      </c>
      <c r="F8" s="815">
        <v>90000</v>
      </c>
      <c r="G8" s="815"/>
    </row>
    <row r="9" spans="1:7" ht="15.75">
      <c r="A9" s="1456" t="s">
        <v>474</v>
      </c>
      <c r="B9" s="1457"/>
      <c r="C9" s="818">
        <v>1000</v>
      </c>
      <c r="D9" s="818">
        <v>1000</v>
      </c>
      <c r="E9" s="818">
        <v>1000</v>
      </c>
      <c r="F9" s="818">
        <v>1000</v>
      </c>
      <c r="G9" s="818"/>
    </row>
    <row r="10" spans="1:7" ht="15.75">
      <c r="A10" s="1456" t="s">
        <v>341</v>
      </c>
      <c r="B10" s="1457"/>
      <c r="C10" s="818">
        <v>344</v>
      </c>
      <c r="D10" s="818">
        <v>344</v>
      </c>
      <c r="E10" s="818">
        <v>344</v>
      </c>
      <c r="F10" s="818">
        <v>344</v>
      </c>
      <c r="G10" s="818"/>
    </row>
    <row r="11" spans="1:7" ht="16.5" thickBot="1">
      <c r="A11" s="1456" t="s">
        <v>475</v>
      </c>
      <c r="B11" s="1457"/>
      <c r="C11" s="820">
        <v>9476</v>
      </c>
      <c r="D11" s="820">
        <v>9476</v>
      </c>
      <c r="E11" s="820">
        <v>9476</v>
      </c>
      <c r="F11" s="820">
        <v>9476</v>
      </c>
      <c r="G11" s="820"/>
    </row>
    <row r="12" spans="1:7" ht="111" hidden="1" thickBot="1">
      <c r="A12" s="816" t="s">
        <v>13</v>
      </c>
      <c r="B12" s="821" t="s">
        <v>476</v>
      </c>
      <c r="C12" s="818"/>
      <c r="D12" s="818"/>
      <c r="E12" s="818"/>
      <c r="F12" s="818" t="e">
        <f>E12/C12</f>
        <v>#DIV/0!</v>
      </c>
      <c r="G12" s="818"/>
    </row>
    <row r="13" spans="1:7" ht="16.5" thickBot="1">
      <c r="A13" s="1367" t="s">
        <v>477</v>
      </c>
      <c r="B13" s="1368"/>
      <c r="C13" s="822">
        <f>SUM(C7:C12)</f>
        <v>119020</v>
      </c>
      <c r="D13" s="822">
        <f>SUM(D7:D12)</f>
        <v>119020</v>
      </c>
      <c r="E13" s="822">
        <f>SUM(E7:E12)</f>
        <v>119020</v>
      </c>
      <c r="F13" s="822">
        <f>SUM(F7:F11)</f>
        <v>119020</v>
      </c>
      <c r="G13" s="822">
        <f>SUM(G7:G12)</f>
        <v>0</v>
      </c>
    </row>
    <row r="14" spans="1:7" ht="16.5" thickBot="1">
      <c r="A14" s="1367" t="s">
        <v>623</v>
      </c>
      <c r="B14" s="1368"/>
      <c r="C14" s="822">
        <f>C13/2</f>
        <v>59510</v>
      </c>
      <c r="D14" s="822">
        <f>D13/2</f>
        <v>59510</v>
      </c>
      <c r="E14" s="822">
        <f>E13/2</f>
        <v>59510</v>
      </c>
      <c r="F14" s="822">
        <f>F13/2</f>
        <v>59510</v>
      </c>
      <c r="G14" s="822">
        <f>G13/2</f>
        <v>0</v>
      </c>
    </row>
    <row r="15" spans="1:7" ht="16.5" thickBot="1">
      <c r="A15" s="1367" t="s">
        <v>624</v>
      </c>
      <c r="B15" s="1368"/>
      <c r="C15" s="822">
        <v>0</v>
      </c>
      <c r="D15" s="822"/>
      <c r="E15" s="822">
        <v>0</v>
      </c>
      <c r="F15" s="822">
        <v>0</v>
      </c>
      <c r="G15" s="822">
        <v>0</v>
      </c>
    </row>
    <row r="16" spans="1:7" ht="16.5" thickBot="1">
      <c r="A16" s="1458" t="s">
        <v>625</v>
      </c>
      <c r="B16" s="1459"/>
      <c r="C16" s="1460">
        <v>0</v>
      </c>
      <c r="D16" s="1460"/>
      <c r="E16" s="1460">
        <v>0</v>
      </c>
      <c r="F16" s="1460">
        <v>0</v>
      </c>
      <c r="G16" s="1460">
        <v>0</v>
      </c>
    </row>
    <row r="17" spans="1:7" ht="16.5" thickBot="1">
      <c r="A17" s="1367" t="s">
        <v>626</v>
      </c>
      <c r="B17" s="1368"/>
      <c r="C17" s="822">
        <v>0</v>
      </c>
      <c r="D17" s="822"/>
      <c r="E17" s="822">
        <v>0</v>
      </c>
      <c r="F17" s="822">
        <v>0</v>
      </c>
      <c r="G17" s="822">
        <v>0</v>
      </c>
    </row>
    <row r="18" spans="1:7" ht="16.5" thickBot="1">
      <c r="A18" s="1461"/>
      <c r="B18" s="1462"/>
      <c r="C18" s="1462"/>
      <c r="D18" s="1462"/>
      <c r="E18" s="1462"/>
      <c r="F18" s="1462"/>
      <c r="G18" s="1463"/>
    </row>
    <row r="19" spans="1:7" ht="16.5" thickBot="1">
      <c r="A19" s="1367" t="s">
        <v>627</v>
      </c>
      <c r="B19" s="1368"/>
      <c r="C19" s="822"/>
      <c r="D19" s="822"/>
      <c r="E19" s="822"/>
      <c r="F19" s="822"/>
      <c r="G19" s="822"/>
    </row>
    <row r="20" spans="1:7" ht="16.5" thickBot="1">
      <c r="A20" s="1458" t="s">
        <v>628</v>
      </c>
      <c r="B20" s="1459"/>
      <c r="C20" s="1460">
        <v>32367</v>
      </c>
      <c r="D20" s="1460">
        <v>0</v>
      </c>
      <c r="E20" s="1460">
        <v>0</v>
      </c>
      <c r="F20" s="1460">
        <v>0</v>
      </c>
      <c r="G20" s="1460">
        <v>0</v>
      </c>
    </row>
    <row r="21" spans="1:7" ht="16.5" thickBot="1">
      <c r="A21" s="1367" t="s">
        <v>629</v>
      </c>
      <c r="B21" s="1368"/>
      <c r="C21" s="822">
        <v>32367</v>
      </c>
      <c r="D21" s="822">
        <v>0</v>
      </c>
      <c r="E21" s="822">
        <v>0</v>
      </c>
      <c r="F21" s="822">
        <v>0</v>
      </c>
      <c r="G21" s="822">
        <v>0</v>
      </c>
    </row>
    <row r="22" spans="1:7" ht="16.5" thickBot="1">
      <c r="A22" s="1367"/>
      <c r="B22" s="1368"/>
      <c r="C22" s="822"/>
      <c r="D22" s="822"/>
      <c r="E22" s="822"/>
      <c r="F22" s="822"/>
      <c r="G22" s="822"/>
    </row>
    <row r="23" spans="1:7" ht="16.5" thickBot="1">
      <c r="A23" s="1367" t="s">
        <v>630</v>
      </c>
      <c r="B23" s="1368"/>
      <c r="C23" s="822"/>
      <c r="D23" s="822"/>
      <c r="E23" s="822"/>
      <c r="F23" s="822"/>
      <c r="G23" s="822"/>
    </row>
    <row r="24" spans="1:7" ht="16.5" thickBot="1">
      <c r="A24" s="1458" t="s">
        <v>631</v>
      </c>
      <c r="B24" s="1459"/>
      <c r="C24" s="822">
        <v>0</v>
      </c>
      <c r="D24" s="822">
        <v>14547</v>
      </c>
      <c r="E24" s="822">
        <v>12147</v>
      </c>
      <c r="F24" s="822">
        <v>5673</v>
      </c>
      <c r="G24" s="822"/>
    </row>
    <row r="25" spans="1:7" ht="16.5" thickBot="1">
      <c r="A25" s="1458" t="s">
        <v>632</v>
      </c>
      <c r="B25" s="1459"/>
      <c r="C25" s="822">
        <v>788</v>
      </c>
      <c r="D25" s="822">
        <v>954</v>
      </c>
      <c r="E25" s="822">
        <f>407+1</f>
        <v>408</v>
      </c>
      <c r="F25" s="822">
        <v>29</v>
      </c>
      <c r="G25" s="822"/>
    </row>
    <row r="26" spans="1:7" ht="16.5" thickBot="1">
      <c r="A26" s="1458" t="s">
        <v>633</v>
      </c>
      <c r="B26" s="1459"/>
      <c r="C26" s="822">
        <v>162</v>
      </c>
      <c r="D26" s="822"/>
      <c r="E26" s="822"/>
      <c r="F26" s="822"/>
      <c r="G26" s="822"/>
    </row>
    <row r="27" spans="1:7" ht="16.5" thickBot="1">
      <c r="A27" s="1367" t="s">
        <v>634</v>
      </c>
      <c r="B27" s="1368"/>
      <c r="C27" s="822">
        <f>SUM(C24:C26)</f>
        <v>950</v>
      </c>
      <c r="D27" s="822">
        <f>SUM(D24:D26)</f>
        <v>15501</v>
      </c>
      <c r="E27" s="822">
        <f>SUM(E24:E26)</f>
        <v>12555</v>
      </c>
      <c r="F27" s="822">
        <f>SUM(F24:F26)</f>
        <v>5702</v>
      </c>
      <c r="G27" s="822"/>
    </row>
  </sheetData>
  <sheetProtection/>
  <mergeCells count="25">
    <mergeCell ref="A22:B22"/>
    <mergeCell ref="A23:B23"/>
    <mergeCell ref="A24:B24"/>
    <mergeCell ref="A25:B25"/>
    <mergeCell ref="A26:B26"/>
    <mergeCell ref="A27:B27"/>
    <mergeCell ref="A16:B16"/>
    <mergeCell ref="A17:B17"/>
    <mergeCell ref="A18:G18"/>
    <mergeCell ref="A19:B19"/>
    <mergeCell ref="A20:B20"/>
    <mergeCell ref="A21:B21"/>
    <mergeCell ref="A9:B9"/>
    <mergeCell ref="A10:B10"/>
    <mergeCell ref="A11:B11"/>
    <mergeCell ref="A13:B13"/>
    <mergeCell ref="A14:B14"/>
    <mergeCell ref="A15:B15"/>
    <mergeCell ref="A1:G1"/>
    <mergeCell ref="A2:G2"/>
    <mergeCell ref="A3:G3"/>
    <mergeCell ref="C4:G4"/>
    <mergeCell ref="A7:B7"/>
    <mergeCell ref="A8:B8"/>
    <mergeCell ref="A5:B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44" customWidth="1"/>
    <col min="2" max="2" width="8.28125" style="338" customWidth="1"/>
    <col min="3" max="3" width="52.00390625" style="338" customWidth="1"/>
    <col min="4" max="6" width="8.28125" style="338" bestFit="1" customWidth="1"/>
    <col min="7" max="7" width="7.421875" style="338" bestFit="1" customWidth="1"/>
    <col min="8" max="8" width="8.421875" style="338" bestFit="1" customWidth="1"/>
    <col min="9" max="9" width="8.8515625" style="338" hidden="1" customWidth="1"/>
    <col min="10" max="12" width="8.28125" style="338" bestFit="1" customWidth="1"/>
    <col min="13" max="13" width="7.421875" style="338" bestFit="1" customWidth="1"/>
    <col min="14" max="14" width="8.421875" style="338" bestFit="1" customWidth="1"/>
    <col min="15" max="15" width="8.8515625" style="338" hidden="1" customWidth="1"/>
    <col min="16" max="16" width="12.421875" style="338" bestFit="1" customWidth="1"/>
    <col min="17" max="17" width="4.57421875" style="338" hidden="1" customWidth="1"/>
    <col min="18" max="18" width="0" style="338" hidden="1" customWidth="1"/>
    <col min="19" max="19" width="10.00390625" style="338" hidden="1" customWidth="1"/>
    <col min="20" max="20" width="0" style="338" hidden="1" customWidth="1"/>
    <col min="21" max="16384" width="9.140625" style="338" customWidth="1"/>
  </cols>
  <sheetData>
    <row r="1" spans="1:16" s="153" customFormat="1" ht="21" customHeight="1" hidden="1">
      <c r="A1" s="149"/>
      <c r="B1" s="150"/>
      <c r="C1" s="151"/>
      <c r="D1" s="152"/>
      <c r="E1" s="152"/>
      <c r="F1" s="152"/>
      <c r="G1" s="152"/>
      <c r="H1" s="152"/>
      <c r="I1" s="152"/>
      <c r="J1" s="1252"/>
      <c r="K1" s="1252"/>
      <c r="L1" s="1252"/>
      <c r="M1" s="1252"/>
      <c r="N1" s="1252"/>
      <c r="O1" s="1252"/>
      <c r="P1" s="1252"/>
    </row>
    <row r="2" spans="1:16" s="156" customFormat="1" ht="25.5" customHeight="1" hidden="1" thickBot="1">
      <c r="A2" s="1255"/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5"/>
      <c r="P2" s="1255"/>
    </row>
    <row r="3" spans="1:20" s="159" customFormat="1" ht="40.5" customHeight="1" hidden="1" thickBot="1">
      <c r="A3" s="157"/>
      <c r="B3" s="157"/>
      <c r="C3" s="157"/>
      <c r="D3" s="1262" t="s">
        <v>5</v>
      </c>
      <c r="E3" s="1263"/>
      <c r="F3" s="1263"/>
      <c r="G3" s="1263"/>
      <c r="H3" s="1263"/>
      <c r="I3" s="1264"/>
      <c r="J3" s="1262" t="s">
        <v>111</v>
      </c>
      <c r="K3" s="1263"/>
      <c r="L3" s="1263"/>
      <c r="M3" s="1263"/>
      <c r="N3" s="1263"/>
      <c r="O3" s="1264"/>
      <c r="P3" s="1443" t="s">
        <v>159</v>
      </c>
      <c r="Q3" s="1444"/>
      <c r="R3" s="1444"/>
      <c r="S3" s="1445"/>
      <c r="T3" s="580"/>
    </row>
    <row r="4" spans="1:19" ht="24.75" hidden="1" thickBot="1">
      <c r="A4" s="1253" t="s">
        <v>113</v>
      </c>
      <c r="B4" s="1254"/>
      <c r="C4" s="558" t="s">
        <v>114</v>
      </c>
      <c r="D4" s="547" t="s">
        <v>71</v>
      </c>
      <c r="E4" s="160" t="s">
        <v>253</v>
      </c>
      <c r="F4" s="160" t="s">
        <v>256</v>
      </c>
      <c r="G4" s="160" t="s">
        <v>260</v>
      </c>
      <c r="H4" s="160" t="s">
        <v>276</v>
      </c>
      <c r="I4" s="517" t="s">
        <v>264</v>
      </c>
      <c r="J4" s="547" t="s">
        <v>71</v>
      </c>
      <c r="K4" s="160" t="s">
        <v>253</v>
      </c>
      <c r="L4" s="160" t="s">
        <v>256</v>
      </c>
      <c r="M4" s="160" t="s">
        <v>260</v>
      </c>
      <c r="N4" s="160" t="s">
        <v>276</v>
      </c>
      <c r="O4" s="517" t="s">
        <v>264</v>
      </c>
      <c r="P4" s="547" t="s">
        <v>278</v>
      </c>
      <c r="Q4" s="160" t="s">
        <v>273</v>
      </c>
      <c r="R4" s="160" t="s">
        <v>256</v>
      </c>
      <c r="S4" s="517" t="s">
        <v>256</v>
      </c>
    </row>
    <row r="5" spans="1:19" s="165" customFormat="1" ht="12.75" customHeight="1" hidden="1" thickBot="1">
      <c r="A5" s="162">
        <v>1</v>
      </c>
      <c r="B5" s="163">
        <v>2</v>
      </c>
      <c r="C5" s="323">
        <v>3</v>
      </c>
      <c r="D5" s="162"/>
      <c r="E5" s="163"/>
      <c r="F5" s="163"/>
      <c r="G5" s="163"/>
      <c r="H5" s="163"/>
      <c r="I5" s="164"/>
      <c r="J5" s="162"/>
      <c r="K5" s="163"/>
      <c r="L5" s="163"/>
      <c r="M5" s="163"/>
      <c r="N5" s="163"/>
      <c r="O5" s="164"/>
      <c r="P5" s="162"/>
      <c r="Q5" s="163"/>
      <c r="R5" s="163"/>
      <c r="S5" s="164"/>
    </row>
    <row r="6" spans="1:19" s="165" customFormat="1" ht="15.75" customHeight="1" hidden="1" thickBot="1">
      <c r="A6" s="166"/>
      <c r="B6" s="167"/>
      <c r="C6" s="167" t="s">
        <v>115</v>
      </c>
      <c r="D6" s="523"/>
      <c r="E6" s="233"/>
      <c r="F6" s="233"/>
      <c r="G6" s="233"/>
      <c r="H6" s="233"/>
      <c r="I6" s="299"/>
      <c r="J6" s="523"/>
      <c r="K6" s="233"/>
      <c r="L6" s="233"/>
      <c r="M6" s="233"/>
      <c r="N6" s="233"/>
      <c r="O6" s="299"/>
      <c r="P6" s="523"/>
      <c r="Q6" s="233"/>
      <c r="R6" s="233"/>
      <c r="S6" s="299"/>
    </row>
    <row r="7" spans="1:19" s="171" customFormat="1" ht="12" customHeight="1" hidden="1" thickBot="1">
      <c r="A7" s="162" t="s">
        <v>30</v>
      </c>
      <c r="B7" s="168"/>
      <c r="C7" s="559" t="s">
        <v>116</v>
      </c>
      <c r="D7" s="524"/>
      <c r="E7" s="234"/>
      <c r="F7" s="234"/>
      <c r="G7" s="234"/>
      <c r="H7" s="589"/>
      <c r="I7" s="428"/>
      <c r="J7" s="524"/>
      <c r="K7" s="234"/>
      <c r="L7" s="234"/>
      <c r="M7" s="234"/>
      <c r="N7" s="589"/>
      <c r="O7" s="428"/>
      <c r="P7" s="524"/>
      <c r="Q7" s="234"/>
      <c r="R7" s="234"/>
      <c r="S7" s="170"/>
    </row>
    <row r="8" spans="1:19" s="171" customFormat="1" ht="12" customHeight="1" hidden="1" thickBot="1">
      <c r="A8" s="162" t="s">
        <v>10</v>
      </c>
      <c r="B8" s="168"/>
      <c r="C8" s="559" t="s">
        <v>122</v>
      </c>
      <c r="D8" s="524">
        <f aca="true" t="shared" si="0" ref="D8:M8">SUM(D9:D12)</f>
        <v>0</v>
      </c>
      <c r="E8" s="234">
        <f t="shared" si="0"/>
        <v>0</v>
      </c>
      <c r="F8" s="234">
        <f t="shared" si="0"/>
        <v>0</v>
      </c>
      <c r="G8" s="234">
        <f>SUM(G9:G12)</f>
        <v>0</v>
      </c>
      <c r="H8" s="589">
        <f>SUM(H9:H12)</f>
        <v>0</v>
      </c>
      <c r="I8" s="428"/>
      <c r="J8" s="524">
        <f t="shared" si="0"/>
        <v>0</v>
      </c>
      <c r="K8" s="234">
        <f t="shared" si="0"/>
        <v>0</v>
      </c>
      <c r="L8" s="234">
        <f t="shared" si="0"/>
        <v>0</v>
      </c>
      <c r="M8" s="234">
        <f t="shared" si="0"/>
        <v>0</v>
      </c>
      <c r="N8" s="589" t="s">
        <v>280</v>
      </c>
      <c r="O8" s="428"/>
      <c r="P8" s="524"/>
      <c r="Q8" s="234"/>
      <c r="R8" s="234"/>
      <c r="S8" s="170"/>
    </row>
    <row r="9" spans="1:19" s="177" customFormat="1" ht="12" customHeight="1" hidden="1">
      <c r="A9" s="174"/>
      <c r="B9" s="173" t="s">
        <v>123</v>
      </c>
      <c r="C9" s="536" t="s">
        <v>78</v>
      </c>
      <c r="D9" s="526"/>
      <c r="E9" s="235"/>
      <c r="F9" s="235"/>
      <c r="G9" s="235"/>
      <c r="H9" s="590"/>
      <c r="I9" s="546"/>
      <c r="J9" s="526"/>
      <c r="K9" s="235"/>
      <c r="L9" s="235"/>
      <c r="M9" s="235"/>
      <c r="N9" s="590"/>
      <c r="O9" s="546"/>
      <c r="P9" s="526"/>
      <c r="Q9" s="235"/>
      <c r="R9" s="235"/>
      <c r="S9" s="176"/>
    </row>
    <row r="10" spans="1:19" s="177" customFormat="1" ht="12" customHeight="1" hidden="1">
      <c r="A10" s="174"/>
      <c r="B10" s="173" t="s">
        <v>124</v>
      </c>
      <c r="C10" s="537" t="s">
        <v>125</v>
      </c>
      <c r="D10" s="526"/>
      <c r="E10" s="235"/>
      <c r="F10" s="235"/>
      <c r="G10" s="235"/>
      <c r="H10" s="590"/>
      <c r="I10" s="575"/>
      <c r="J10" s="526"/>
      <c r="K10" s="235"/>
      <c r="L10" s="235"/>
      <c r="M10" s="235"/>
      <c r="N10" s="590"/>
      <c r="O10" s="575"/>
      <c r="P10" s="526"/>
      <c r="Q10" s="235"/>
      <c r="R10" s="235"/>
      <c r="S10" s="176"/>
    </row>
    <row r="11" spans="1:19" s="177" customFormat="1" ht="12" customHeight="1" hidden="1">
      <c r="A11" s="174"/>
      <c r="B11" s="173" t="s">
        <v>126</v>
      </c>
      <c r="C11" s="537" t="s">
        <v>79</v>
      </c>
      <c r="D11" s="526"/>
      <c r="E11" s="235"/>
      <c r="F11" s="235"/>
      <c r="G11" s="235"/>
      <c r="H11" s="590"/>
      <c r="I11" s="575"/>
      <c r="J11" s="526"/>
      <c r="K11" s="235"/>
      <c r="L11" s="235"/>
      <c r="M11" s="235"/>
      <c r="N11" s="590"/>
      <c r="O11" s="575"/>
      <c r="P11" s="526"/>
      <c r="Q11" s="235"/>
      <c r="R11" s="235"/>
      <c r="S11" s="176"/>
    </row>
    <row r="12" spans="1:19" s="177" customFormat="1" ht="12" customHeight="1" hidden="1" thickBot="1">
      <c r="A12" s="174"/>
      <c r="B12" s="173" t="s">
        <v>127</v>
      </c>
      <c r="C12" s="537" t="s">
        <v>125</v>
      </c>
      <c r="D12" s="526"/>
      <c r="E12" s="235"/>
      <c r="F12" s="235"/>
      <c r="G12" s="235"/>
      <c r="H12" s="590"/>
      <c r="I12" s="581"/>
      <c r="J12" s="526"/>
      <c r="K12" s="235"/>
      <c r="L12" s="235"/>
      <c r="M12" s="235"/>
      <c r="N12" s="590"/>
      <c r="O12" s="581"/>
      <c r="P12" s="526"/>
      <c r="Q12" s="235"/>
      <c r="R12" s="235"/>
      <c r="S12" s="176"/>
    </row>
    <row r="13" spans="1:19" s="177" customFormat="1" ht="12" customHeight="1" hidden="1" thickBot="1">
      <c r="A13" s="182" t="s">
        <v>11</v>
      </c>
      <c r="B13" s="183"/>
      <c r="C13" s="535" t="s">
        <v>128</v>
      </c>
      <c r="D13" s="524">
        <f aca="true" t="shared" si="1" ref="D13:M13">SUM(D14:D15)</f>
        <v>0</v>
      </c>
      <c r="E13" s="234">
        <f t="shared" si="1"/>
        <v>0</v>
      </c>
      <c r="F13" s="234">
        <f t="shared" si="1"/>
        <v>0</v>
      </c>
      <c r="G13" s="234">
        <f>SUM(G14:G15)</f>
        <v>0</v>
      </c>
      <c r="H13" s="589"/>
      <c r="I13" s="428"/>
      <c r="J13" s="524">
        <f t="shared" si="1"/>
        <v>0</v>
      </c>
      <c r="K13" s="234">
        <f t="shared" si="1"/>
        <v>0</v>
      </c>
      <c r="L13" s="234">
        <f t="shared" si="1"/>
        <v>0</v>
      </c>
      <c r="M13" s="234">
        <f t="shared" si="1"/>
        <v>0</v>
      </c>
      <c r="N13" s="589"/>
      <c r="O13" s="428"/>
      <c r="P13" s="524"/>
      <c r="Q13" s="234"/>
      <c r="R13" s="234"/>
      <c r="S13" s="170"/>
    </row>
    <row r="14" spans="1:19" s="171" customFormat="1" ht="12" customHeight="1" hidden="1">
      <c r="A14" s="184"/>
      <c r="B14" s="185" t="s">
        <v>129</v>
      </c>
      <c r="C14" s="560" t="s">
        <v>130</v>
      </c>
      <c r="D14" s="527"/>
      <c r="E14" s="236"/>
      <c r="F14" s="236"/>
      <c r="G14" s="236"/>
      <c r="H14" s="591"/>
      <c r="I14" s="546"/>
      <c r="J14" s="527"/>
      <c r="K14" s="236"/>
      <c r="L14" s="236"/>
      <c r="M14" s="236"/>
      <c r="N14" s="591"/>
      <c r="O14" s="546"/>
      <c r="P14" s="527"/>
      <c r="Q14" s="236"/>
      <c r="R14" s="236"/>
      <c r="S14" s="187"/>
    </row>
    <row r="15" spans="1:19" s="171" customFormat="1" ht="12" customHeight="1" hidden="1" thickBot="1">
      <c r="A15" s="188"/>
      <c r="B15" s="189" t="s">
        <v>131</v>
      </c>
      <c r="C15" s="561" t="s">
        <v>132</v>
      </c>
      <c r="D15" s="528"/>
      <c r="E15" s="237"/>
      <c r="F15" s="237"/>
      <c r="G15" s="237"/>
      <c r="H15" s="592"/>
      <c r="I15" s="581"/>
      <c r="J15" s="528"/>
      <c r="K15" s="237"/>
      <c r="L15" s="237"/>
      <c r="M15" s="237"/>
      <c r="N15" s="592"/>
      <c r="O15" s="581"/>
      <c r="P15" s="528"/>
      <c r="Q15" s="237"/>
      <c r="R15" s="237"/>
      <c r="S15" s="191"/>
    </row>
    <row r="16" spans="1:19" s="171" customFormat="1" ht="12" customHeight="1" hidden="1" thickBot="1">
      <c r="A16" s="182" t="s">
        <v>12</v>
      </c>
      <c r="B16" s="168"/>
      <c r="C16" s="535" t="s">
        <v>133</v>
      </c>
      <c r="D16" s="529"/>
      <c r="E16" s="238"/>
      <c r="F16" s="238"/>
      <c r="G16" s="238"/>
      <c r="H16" s="593"/>
      <c r="I16" s="428"/>
      <c r="J16" s="529"/>
      <c r="K16" s="238"/>
      <c r="L16" s="238"/>
      <c r="M16" s="238"/>
      <c r="N16" s="593" t="s">
        <v>280</v>
      </c>
      <c r="O16" s="428"/>
      <c r="P16" s="529"/>
      <c r="Q16" s="238"/>
      <c r="R16" s="238"/>
      <c r="S16" s="192"/>
    </row>
    <row r="17" spans="1:19" s="171" customFormat="1" ht="12" customHeight="1" hidden="1" thickBot="1">
      <c r="A17" s="162" t="s">
        <v>13</v>
      </c>
      <c r="B17" s="193"/>
      <c r="C17" s="535" t="s">
        <v>134</v>
      </c>
      <c r="D17" s="524">
        <f aca="true" t="shared" si="2" ref="D17:M17">D7+D8+D13+D16</f>
        <v>0</v>
      </c>
      <c r="E17" s="234">
        <f t="shared" si="2"/>
        <v>0</v>
      </c>
      <c r="F17" s="234">
        <f t="shared" si="2"/>
        <v>0</v>
      </c>
      <c r="G17" s="234">
        <f t="shared" si="2"/>
        <v>0</v>
      </c>
      <c r="H17" s="589" t="s">
        <v>280</v>
      </c>
      <c r="I17" s="428"/>
      <c r="J17" s="524">
        <f t="shared" si="2"/>
        <v>0</v>
      </c>
      <c r="K17" s="234">
        <f t="shared" si="2"/>
        <v>0</v>
      </c>
      <c r="L17" s="234">
        <f t="shared" si="2"/>
        <v>0</v>
      </c>
      <c r="M17" s="234">
        <f t="shared" si="2"/>
        <v>0</v>
      </c>
      <c r="N17" s="589" t="s">
        <v>280</v>
      </c>
      <c r="O17" s="428"/>
      <c r="P17" s="524"/>
      <c r="Q17" s="234"/>
      <c r="R17" s="234"/>
      <c r="S17" s="170"/>
    </row>
    <row r="18" spans="1:19" s="177" customFormat="1" ht="12" customHeight="1" hidden="1" thickBot="1">
      <c r="A18" s="194" t="s">
        <v>14</v>
      </c>
      <c r="B18" s="195"/>
      <c r="C18" s="562" t="s">
        <v>135</v>
      </c>
      <c r="D18" s="530">
        <f aca="true" t="shared" si="3" ref="D18:M18">SUM(D19:D20)</f>
        <v>0</v>
      </c>
      <c r="E18" s="239">
        <f t="shared" si="3"/>
        <v>0</v>
      </c>
      <c r="F18" s="239">
        <f t="shared" si="3"/>
        <v>0</v>
      </c>
      <c r="G18" s="239">
        <f>SUM(G19:G20)</f>
        <v>0</v>
      </c>
      <c r="H18" s="594" t="s">
        <v>280</v>
      </c>
      <c r="I18" s="428"/>
      <c r="J18" s="530">
        <f t="shared" si="3"/>
        <v>0</v>
      </c>
      <c r="K18" s="239">
        <f t="shared" si="3"/>
        <v>0</v>
      </c>
      <c r="L18" s="239">
        <f t="shared" si="3"/>
        <v>0</v>
      </c>
      <c r="M18" s="239">
        <f t="shared" si="3"/>
        <v>0</v>
      </c>
      <c r="N18" s="594" t="s">
        <v>280</v>
      </c>
      <c r="O18" s="428"/>
      <c r="P18" s="524"/>
      <c r="Q18" s="234"/>
      <c r="R18" s="234"/>
      <c r="S18" s="170"/>
    </row>
    <row r="19" spans="1:19" s="177" customFormat="1" ht="15" customHeight="1" hidden="1">
      <c r="A19" s="172"/>
      <c r="B19" s="197" t="s">
        <v>136</v>
      </c>
      <c r="C19" s="560" t="s">
        <v>137</v>
      </c>
      <c r="D19" s="527"/>
      <c r="E19" s="236"/>
      <c r="F19" s="236"/>
      <c r="G19" s="236"/>
      <c r="H19" s="591"/>
      <c r="I19" s="546"/>
      <c r="J19" s="527"/>
      <c r="K19" s="236"/>
      <c r="L19" s="236"/>
      <c r="M19" s="236"/>
      <c r="N19" s="591" t="s">
        <v>280</v>
      </c>
      <c r="O19" s="546"/>
      <c r="P19" s="533"/>
      <c r="Q19" s="534"/>
      <c r="R19" s="534"/>
      <c r="S19" s="296"/>
    </row>
    <row r="20" spans="1:19" s="177" customFormat="1" ht="15" customHeight="1" hidden="1" thickBot="1">
      <c r="A20" s="198"/>
      <c r="B20" s="199" t="s">
        <v>138</v>
      </c>
      <c r="C20" s="563" t="s">
        <v>139</v>
      </c>
      <c r="D20" s="531"/>
      <c r="E20" s="240"/>
      <c r="F20" s="240"/>
      <c r="G20" s="240"/>
      <c r="H20" s="595"/>
      <c r="I20" s="581"/>
      <c r="J20" s="531"/>
      <c r="K20" s="240"/>
      <c r="L20" s="240"/>
      <c r="M20" s="240"/>
      <c r="N20" s="595"/>
      <c r="O20" s="581"/>
      <c r="P20" s="531"/>
      <c r="Q20" s="240"/>
      <c r="R20" s="240"/>
      <c r="S20" s="201"/>
    </row>
    <row r="21" spans="1:19" ht="13.5" hidden="1" thickBot="1">
      <c r="A21" s="202" t="s">
        <v>63</v>
      </c>
      <c r="B21" s="339"/>
      <c r="C21" s="539" t="s">
        <v>140</v>
      </c>
      <c r="D21" s="529"/>
      <c r="E21" s="238"/>
      <c r="F21" s="238"/>
      <c r="G21" s="238"/>
      <c r="H21" s="593"/>
      <c r="I21" s="428"/>
      <c r="J21" s="529"/>
      <c r="K21" s="238"/>
      <c r="L21" s="238"/>
      <c r="M21" s="238"/>
      <c r="N21" s="593"/>
      <c r="O21" s="428"/>
      <c r="P21" s="529"/>
      <c r="Q21" s="238"/>
      <c r="R21" s="238"/>
      <c r="S21" s="192"/>
    </row>
    <row r="22" spans="1:19" s="165" customFormat="1" ht="16.5" customHeight="1" hidden="1" thickBot="1">
      <c r="A22" s="202" t="s">
        <v>64</v>
      </c>
      <c r="B22" s="340"/>
      <c r="C22" s="564" t="s">
        <v>141</v>
      </c>
      <c r="D22" s="532">
        <f aca="true" t="shared" si="4" ref="D22:M22">D17+D21+D18</f>
        <v>0</v>
      </c>
      <c r="E22" s="241">
        <f t="shared" si="4"/>
        <v>0</v>
      </c>
      <c r="F22" s="241">
        <f t="shared" si="4"/>
        <v>0</v>
      </c>
      <c r="G22" s="241">
        <f t="shared" si="4"/>
        <v>0</v>
      </c>
      <c r="H22" s="596" t="s">
        <v>280</v>
      </c>
      <c r="I22" s="428"/>
      <c r="J22" s="532">
        <f t="shared" si="4"/>
        <v>0</v>
      </c>
      <c r="K22" s="241">
        <f t="shared" si="4"/>
        <v>0</v>
      </c>
      <c r="L22" s="241">
        <f t="shared" si="4"/>
        <v>0</v>
      </c>
      <c r="M22" s="241">
        <f t="shared" si="4"/>
        <v>0</v>
      </c>
      <c r="N22" s="596" t="s">
        <v>280</v>
      </c>
      <c r="O22" s="428"/>
      <c r="P22" s="532"/>
      <c r="Q22" s="241"/>
      <c r="R22" s="241"/>
      <c r="S22" s="225"/>
    </row>
    <row r="23" spans="1:19" s="211" customFormat="1" ht="12" customHeight="1" hidden="1">
      <c r="A23" s="208"/>
      <c r="B23" s="208"/>
      <c r="C23" s="209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</row>
    <row r="24" spans="1:18" ht="12" customHeight="1" hidden="1" thickBot="1">
      <c r="A24" s="212"/>
      <c r="B24" s="213"/>
      <c r="C24" s="213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</row>
    <row r="25" spans="1:19" ht="12" customHeight="1" hidden="1" thickBot="1">
      <c r="A25" s="215"/>
      <c r="B25" s="216"/>
      <c r="C25" s="217" t="s">
        <v>142</v>
      </c>
      <c r="D25" s="232"/>
      <c r="E25" s="232"/>
      <c r="F25" s="232"/>
      <c r="G25" s="232"/>
      <c r="H25" s="232"/>
      <c r="I25" s="232"/>
      <c r="J25" s="241"/>
      <c r="K25" s="241"/>
      <c r="L25" s="232"/>
      <c r="M25" s="232"/>
      <c r="N25" s="232"/>
      <c r="O25" s="232"/>
      <c r="P25" s="207"/>
      <c r="Q25" s="207"/>
      <c r="R25" s="207"/>
      <c r="S25" s="207"/>
    </row>
    <row r="26" spans="1:19" ht="12" customHeight="1" hidden="1" thickBot="1">
      <c r="A26" s="182" t="s">
        <v>30</v>
      </c>
      <c r="B26" s="218"/>
      <c r="C26" s="535" t="s">
        <v>143</v>
      </c>
      <c r="D26" s="524">
        <f aca="true" t="shared" si="5" ref="D26:M26">SUM(D27:D31)</f>
        <v>0</v>
      </c>
      <c r="E26" s="234">
        <f t="shared" si="5"/>
        <v>0</v>
      </c>
      <c r="F26" s="234">
        <f t="shared" si="5"/>
        <v>0</v>
      </c>
      <c r="G26" s="234">
        <f>SUM(G27:G31)</f>
        <v>0</v>
      </c>
      <c r="H26" s="597" t="s">
        <v>280</v>
      </c>
      <c r="I26" s="520"/>
      <c r="J26" s="524">
        <f t="shared" si="5"/>
        <v>0</v>
      </c>
      <c r="K26" s="234">
        <f t="shared" si="5"/>
        <v>0</v>
      </c>
      <c r="L26" s="234">
        <f t="shared" si="5"/>
        <v>0</v>
      </c>
      <c r="M26" s="234">
        <f t="shared" si="5"/>
        <v>0</v>
      </c>
      <c r="N26" s="597" t="s">
        <v>280</v>
      </c>
      <c r="O26" s="520"/>
      <c r="P26" s="582"/>
      <c r="Q26" s="518"/>
      <c r="R26" s="170"/>
      <c r="S26" s="170"/>
    </row>
    <row r="27" spans="1:19" ht="12" customHeight="1" hidden="1">
      <c r="A27" s="219"/>
      <c r="B27" s="220" t="s">
        <v>117</v>
      </c>
      <c r="C27" s="536" t="s">
        <v>144</v>
      </c>
      <c r="D27" s="542"/>
      <c r="E27" s="242"/>
      <c r="F27" s="242"/>
      <c r="G27" s="242"/>
      <c r="H27" s="598"/>
      <c r="I27" s="521"/>
      <c r="J27" s="542"/>
      <c r="K27" s="242"/>
      <c r="L27" s="242"/>
      <c r="M27" s="242"/>
      <c r="N27" s="598"/>
      <c r="O27" s="521"/>
      <c r="P27" s="583"/>
      <c r="Q27" s="550"/>
      <c r="R27" s="176"/>
      <c r="S27" s="176"/>
    </row>
    <row r="28" spans="1:19" ht="12" customHeight="1" hidden="1">
      <c r="A28" s="221"/>
      <c r="B28" s="222" t="s">
        <v>118</v>
      </c>
      <c r="C28" s="537" t="s">
        <v>54</v>
      </c>
      <c r="D28" s="544"/>
      <c r="E28" s="243"/>
      <c r="F28" s="243"/>
      <c r="G28" s="243"/>
      <c r="H28" s="599"/>
      <c r="I28" s="571"/>
      <c r="J28" s="544"/>
      <c r="K28" s="243"/>
      <c r="L28" s="243"/>
      <c r="M28" s="243"/>
      <c r="N28" s="599"/>
      <c r="O28" s="571"/>
      <c r="P28" s="583"/>
      <c r="Q28" s="550"/>
      <c r="R28" s="176"/>
      <c r="S28" s="176"/>
    </row>
    <row r="29" spans="1:19" ht="12" customHeight="1" hidden="1">
      <c r="A29" s="221"/>
      <c r="B29" s="222" t="s">
        <v>119</v>
      </c>
      <c r="C29" s="537" t="s">
        <v>145</v>
      </c>
      <c r="D29" s="544"/>
      <c r="E29" s="243"/>
      <c r="F29" s="243"/>
      <c r="G29" s="243"/>
      <c r="H29" s="599"/>
      <c r="I29" s="571"/>
      <c r="J29" s="544"/>
      <c r="K29" s="243"/>
      <c r="L29" s="243"/>
      <c r="M29" s="243"/>
      <c r="N29" s="599"/>
      <c r="O29" s="571"/>
      <c r="P29" s="583"/>
      <c r="Q29" s="550"/>
      <c r="R29" s="176"/>
      <c r="S29" s="176"/>
    </row>
    <row r="30" spans="1:19" s="211" customFormat="1" ht="12" customHeight="1" hidden="1">
      <c r="A30" s="221"/>
      <c r="B30" s="222" t="s">
        <v>120</v>
      </c>
      <c r="C30" s="537" t="s">
        <v>87</v>
      </c>
      <c r="D30" s="544"/>
      <c r="E30" s="243"/>
      <c r="F30" s="243"/>
      <c r="G30" s="243"/>
      <c r="H30" s="599"/>
      <c r="I30" s="572"/>
      <c r="J30" s="544"/>
      <c r="K30" s="243"/>
      <c r="L30" s="243"/>
      <c r="M30" s="243"/>
      <c r="N30" s="599"/>
      <c r="O30" s="572"/>
      <c r="P30" s="583"/>
      <c r="Q30" s="550"/>
      <c r="R30" s="176"/>
      <c r="S30" s="176"/>
    </row>
    <row r="31" spans="1:19" ht="12" customHeight="1" hidden="1" thickBot="1">
      <c r="A31" s="221"/>
      <c r="B31" s="222" t="s">
        <v>53</v>
      </c>
      <c r="C31" s="537" t="s">
        <v>89</v>
      </c>
      <c r="D31" s="544"/>
      <c r="E31" s="243"/>
      <c r="F31" s="243"/>
      <c r="G31" s="243"/>
      <c r="H31" s="599"/>
      <c r="I31" s="573"/>
      <c r="J31" s="544"/>
      <c r="K31" s="243"/>
      <c r="L31" s="243"/>
      <c r="M31" s="243"/>
      <c r="N31" s="599"/>
      <c r="O31" s="573"/>
      <c r="P31" s="584"/>
      <c r="Q31" s="551"/>
      <c r="R31" s="223"/>
      <c r="S31" s="223"/>
    </row>
    <row r="32" spans="1:19" ht="12" customHeight="1" hidden="1" thickBot="1">
      <c r="A32" s="182" t="s">
        <v>31</v>
      </c>
      <c r="B32" s="218"/>
      <c r="C32" s="535" t="s">
        <v>146</v>
      </c>
      <c r="D32" s="524">
        <f>SUM(D33:D36)</f>
        <v>0</v>
      </c>
      <c r="E32" s="234">
        <f>SUM(E33:E36)</f>
        <v>0</v>
      </c>
      <c r="F32" s="234">
        <f>SUM(F33:F36)</f>
        <v>0</v>
      </c>
      <c r="G32" s="234">
        <f>SUM(G33:G36)</f>
        <v>0</v>
      </c>
      <c r="H32" s="597"/>
      <c r="I32" s="522"/>
      <c r="J32" s="524"/>
      <c r="K32" s="234"/>
      <c r="L32" s="234">
        <f>SUM(L33:L36)</f>
        <v>0</v>
      </c>
      <c r="M32" s="234">
        <f>SUM(M33:M36)</f>
        <v>0</v>
      </c>
      <c r="N32" s="597"/>
      <c r="O32" s="522"/>
      <c r="P32" s="582"/>
      <c r="Q32" s="518"/>
      <c r="R32" s="170"/>
      <c r="S32" s="170"/>
    </row>
    <row r="33" spans="1:19" ht="12" customHeight="1" hidden="1">
      <c r="A33" s="219"/>
      <c r="B33" s="220" t="s">
        <v>147</v>
      </c>
      <c r="C33" s="536" t="s">
        <v>99</v>
      </c>
      <c r="D33" s="542"/>
      <c r="E33" s="242"/>
      <c r="F33" s="242"/>
      <c r="G33" s="242"/>
      <c r="H33" s="598"/>
      <c r="I33" s="572"/>
      <c r="J33" s="542"/>
      <c r="K33" s="242"/>
      <c r="L33" s="242"/>
      <c r="M33" s="242"/>
      <c r="N33" s="598"/>
      <c r="O33" s="572"/>
      <c r="P33" s="583"/>
      <c r="Q33" s="550"/>
      <c r="R33" s="176"/>
      <c r="S33" s="176"/>
    </row>
    <row r="34" spans="1:19" ht="12" customHeight="1" hidden="1">
      <c r="A34" s="221"/>
      <c r="B34" s="222" t="s">
        <v>148</v>
      </c>
      <c r="C34" s="537" t="s">
        <v>100</v>
      </c>
      <c r="D34" s="544">
        <v>0</v>
      </c>
      <c r="E34" s="243">
        <v>0</v>
      </c>
      <c r="F34" s="243">
        <v>0</v>
      </c>
      <c r="G34" s="243">
        <v>0</v>
      </c>
      <c r="H34" s="599"/>
      <c r="I34" s="573"/>
      <c r="J34" s="544"/>
      <c r="K34" s="243"/>
      <c r="L34" s="243">
        <v>0</v>
      </c>
      <c r="M34" s="243">
        <v>0</v>
      </c>
      <c r="N34" s="599"/>
      <c r="O34" s="573"/>
      <c r="P34" s="584"/>
      <c r="Q34" s="551"/>
      <c r="R34" s="223"/>
      <c r="S34" s="223"/>
    </row>
    <row r="35" spans="1:19" ht="15" customHeight="1" hidden="1">
      <c r="A35" s="221"/>
      <c r="B35" s="222" t="s">
        <v>149</v>
      </c>
      <c r="C35" s="537" t="s">
        <v>150</v>
      </c>
      <c r="D35" s="544"/>
      <c r="E35" s="243"/>
      <c r="F35" s="243"/>
      <c r="G35" s="243"/>
      <c r="H35" s="599"/>
      <c r="I35" s="573"/>
      <c r="J35" s="544"/>
      <c r="K35" s="243"/>
      <c r="L35" s="243"/>
      <c r="M35" s="243"/>
      <c r="N35" s="599"/>
      <c r="O35" s="573"/>
      <c r="P35" s="584"/>
      <c r="Q35" s="551"/>
      <c r="R35" s="223"/>
      <c r="S35" s="223"/>
    </row>
    <row r="36" spans="1:19" ht="13.5" hidden="1" thickBot="1">
      <c r="A36" s="221"/>
      <c r="B36" s="222" t="s">
        <v>151</v>
      </c>
      <c r="C36" s="537" t="s">
        <v>152</v>
      </c>
      <c r="D36" s="544"/>
      <c r="E36" s="243"/>
      <c r="F36" s="243"/>
      <c r="G36" s="243"/>
      <c r="H36" s="599"/>
      <c r="I36" s="573"/>
      <c r="J36" s="544"/>
      <c r="K36" s="243"/>
      <c r="L36" s="243"/>
      <c r="M36" s="243"/>
      <c r="N36" s="599"/>
      <c r="O36" s="573"/>
      <c r="P36" s="584"/>
      <c r="Q36" s="551"/>
      <c r="R36" s="223"/>
      <c r="S36" s="223"/>
    </row>
    <row r="37" spans="1:19" ht="15" customHeight="1" hidden="1" thickBot="1">
      <c r="A37" s="182" t="s">
        <v>10</v>
      </c>
      <c r="B37" s="218"/>
      <c r="C37" s="538" t="s">
        <v>262</v>
      </c>
      <c r="D37" s="529"/>
      <c r="E37" s="238"/>
      <c r="F37" s="238"/>
      <c r="G37" s="238"/>
      <c r="H37" s="600" t="s">
        <v>280</v>
      </c>
      <c r="I37" s="520"/>
      <c r="J37" s="529"/>
      <c r="K37" s="238"/>
      <c r="L37" s="238"/>
      <c r="M37" s="238"/>
      <c r="N37" s="600" t="s">
        <v>280</v>
      </c>
      <c r="O37" s="520"/>
      <c r="P37" s="585"/>
      <c r="Q37" s="519"/>
      <c r="R37" s="192"/>
      <c r="S37" s="192"/>
    </row>
    <row r="38" spans="1:19" ht="14.25" customHeight="1" hidden="1" thickBot="1">
      <c r="A38" s="202" t="s">
        <v>11</v>
      </c>
      <c r="B38" s="339"/>
      <c r="C38" s="539" t="s">
        <v>154</v>
      </c>
      <c r="D38" s="529"/>
      <c r="E38" s="238"/>
      <c r="F38" s="238"/>
      <c r="G38" s="238"/>
      <c r="H38" s="600"/>
      <c r="I38" s="520"/>
      <c r="J38" s="529"/>
      <c r="K38" s="238"/>
      <c r="L38" s="238"/>
      <c r="M38" s="238"/>
      <c r="N38" s="600"/>
      <c r="O38" s="520"/>
      <c r="P38" s="585"/>
      <c r="Q38" s="519"/>
      <c r="R38" s="192"/>
      <c r="S38" s="192"/>
    </row>
    <row r="39" spans="1:19" ht="13.5" hidden="1" thickBot="1">
      <c r="A39" s="182" t="s">
        <v>12</v>
      </c>
      <c r="B39" s="224"/>
      <c r="C39" s="540" t="s">
        <v>155</v>
      </c>
      <c r="D39" s="532">
        <f aca="true" t="shared" si="6" ref="D39:M39">D26+D32+D37+D38</f>
        <v>0</v>
      </c>
      <c r="E39" s="241">
        <f t="shared" si="6"/>
        <v>0</v>
      </c>
      <c r="F39" s="241">
        <f t="shared" si="6"/>
        <v>0</v>
      </c>
      <c r="G39" s="241">
        <f t="shared" si="6"/>
        <v>0</v>
      </c>
      <c r="H39" s="601" t="s">
        <v>280</v>
      </c>
      <c r="I39" s="520"/>
      <c r="J39" s="532">
        <f t="shared" si="6"/>
        <v>0</v>
      </c>
      <c r="K39" s="241">
        <f t="shared" si="6"/>
        <v>0</v>
      </c>
      <c r="L39" s="241">
        <f t="shared" si="6"/>
        <v>0</v>
      </c>
      <c r="M39" s="241">
        <f t="shared" si="6"/>
        <v>0</v>
      </c>
      <c r="N39" s="601" t="s">
        <v>280</v>
      </c>
      <c r="O39" s="520"/>
      <c r="P39" s="586"/>
      <c r="Q39" s="207"/>
      <c r="R39" s="225"/>
      <c r="S39" s="225"/>
    </row>
    <row r="40" spans="1:19" ht="13.5" hidden="1" thickBot="1">
      <c r="A40" s="341"/>
      <c r="B40" s="342"/>
      <c r="C40" s="342"/>
      <c r="D40" s="577"/>
      <c r="E40" s="578"/>
      <c r="F40" s="578"/>
      <c r="G40" s="578"/>
      <c r="H40" s="602"/>
      <c r="I40" s="343"/>
      <c r="J40" s="577"/>
      <c r="K40" s="578"/>
      <c r="L40" s="578"/>
      <c r="M40" s="578"/>
      <c r="N40" s="602"/>
      <c r="O40" s="343"/>
      <c r="P40" s="587"/>
      <c r="Q40" s="343"/>
      <c r="R40" s="343"/>
      <c r="S40" s="343"/>
    </row>
    <row r="41" spans="1:19" ht="13.5" hidden="1" thickBot="1">
      <c r="A41" s="229" t="s">
        <v>156</v>
      </c>
      <c r="B41" s="230"/>
      <c r="C41" s="541"/>
      <c r="D41" s="557"/>
      <c r="E41" s="246"/>
      <c r="F41" s="246"/>
      <c r="G41" s="246"/>
      <c r="H41" s="603"/>
      <c r="I41" s="520"/>
      <c r="J41" s="557"/>
      <c r="K41" s="246"/>
      <c r="L41" s="246"/>
      <c r="M41" s="246"/>
      <c r="N41" s="603"/>
      <c r="O41" s="520"/>
      <c r="P41" s="588"/>
      <c r="Q41" s="245"/>
      <c r="R41" s="245"/>
      <c r="S41" s="245"/>
    </row>
    <row r="42" spans="1:19" ht="13.5" hidden="1" thickBot="1">
      <c r="A42" s="229" t="s">
        <v>157</v>
      </c>
      <c r="B42" s="230"/>
      <c r="C42" s="541"/>
      <c r="D42" s="557"/>
      <c r="E42" s="246"/>
      <c r="F42" s="246"/>
      <c r="G42" s="246"/>
      <c r="H42" s="603"/>
      <c r="I42" s="520"/>
      <c r="J42" s="557"/>
      <c r="K42" s="246"/>
      <c r="L42" s="246"/>
      <c r="M42" s="246"/>
      <c r="N42" s="603"/>
      <c r="O42" s="520"/>
      <c r="P42" s="588"/>
      <c r="Q42" s="245"/>
      <c r="R42" s="245"/>
      <c r="S42" s="245"/>
    </row>
    <row r="43" ht="12.75" hidden="1"/>
    <row r="44" spans="1:9" ht="12.75" hidden="1">
      <c r="A44" s="1256" t="s">
        <v>158</v>
      </c>
      <c r="B44" s="1256"/>
      <c r="C44" s="1256"/>
      <c r="D44" s="1256"/>
      <c r="E44" s="322"/>
      <c r="F44" s="322"/>
      <c r="G44" s="322"/>
      <c r="H44" s="322"/>
      <c r="I44" s="322"/>
    </row>
    <row r="45" spans="1:9" ht="12.75" hidden="1">
      <c r="A45" s="1256"/>
      <c r="B45" s="1256"/>
      <c r="C45" s="1256"/>
      <c r="E45" s="345"/>
      <c r="F45" s="345"/>
      <c r="G45" s="345"/>
      <c r="H45" s="345"/>
      <c r="I45" s="345"/>
    </row>
    <row r="46" spans="4:9" ht="12.75" hidden="1">
      <c r="D46" s="345">
        <v>0</v>
      </c>
      <c r="E46" s="345"/>
      <c r="F46" s="345"/>
      <c r="G46" s="345"/>
      <c r="H46" s="345"/>
      <c r="I46" s="345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C35" sqref="C35"/>
    </sheetView>
  </sheetViews>
  <sheetFormatPr defaultColWidth="9.140625" defaultRowHeight="12.75"/>
  <cols>
    <col min="1" max="1" width="47.8515625" style="13" bestFit="1" customWidth="1"/>
    <col min="2" max="2" width="17.7109375" style="13" customWidth="1"/>
    <col min="3" max="3" width="11.421875" style="13" customWidth="1"/>
    <col min="4" max="7" width="11.421875" style="13" hidden="1" customWidth="1"/>
    <col min="8" max="8" width="43.57421875" style="13" bestFit="1" customWidth="1"/>
    <col min="9" max="9" width="16.140625" style="13" customWidth="1"/>
    <col min="10" max="10" width="11.421875" style="13" customWidth="1"/>
    <col min="11" max="12" width="11.421875" style="13" hidden="1" customWidth="1"/>
    <col min="13" max="13" width="11.8515625" style="13" hidden="1" customWidth="1"/>
    <col min="14" max="14" width="11.421875" style="13" hidden="1" customWidth="1"/>
    <col min="15" max="15" width="9.140625" style="13" customWidth="1"/>
    <col min="16" max="16384" width="9.140625" style="13" customWidth="1"/>
  </cols>
  <sheetData>
    <row r="1" spans="8:9" ht="12.75">
      <c r="H1" s="1245" t="s">
        <v>27</v>
      </c>
      <c r="I1" s="1245"/>
    </row>
    <row r="2" spans="1:9" ht="19.5">
      <c r="A2" s="1246" t="s">
        <v>21</v>
      </c>
      <c r="B2" s="1246"/>
      <c r="C2" s="1246"/>
      <c r="D2" s="1246"/>
      <c r="E2" s="1246"/>
      <c r="F2" s="1246"/>
      <c r="G2" s="1246"/>
      <c r="H2" s="1246"/>
      <c r="I2" s="1246"/>
    </row>
    <row r="3" spans="1:9" ht="11.25" customHeight="1">
      <c r="A3" s="70"/>
      <c r="B3" s="70"/>
      <c r="C3" s="70"/>
      <c r="D3" s="70"/>
      <c r="E3" s="70"/>
      <c r="F3" s="70"/>
      <c r="G3" s="70"/>
      <c r="H3" s="70"/>
      <c r="I3" s="69" t="s">
        <v>2</v>
      </c>
    </row>
    <row r="4" spans="1:9" ht="17.25" customHeight="1" thickBot="1">
      <c r="A4" s="1247" t="s">
        <v>214</v>
      </c>
      <c r="B4" s="1248"/>
      <c r="C4" s="1248"/>
      <c r="D4" s="1248"/>
      <c r="E4" s="1248"/>
      <c r="F4" s="1248"/>
      <c r="G4" s="1248"/>
      <c r="H4" s="1247"/>
      <c r="I4" s="1248"/>
    </row>
    <row r="5" spans="1:14" ht="33" customHeight="1" thickBot="1">
      <c r="A5" s="358" t="s">
        <v>7</v>
      </c>
      <c r="B5" s="465" t="s">
        <v>255</v>
      </c>
      <c r="C5" s="466" t="s">
        <v>253</v>
      </c>
      <c r="D5" s="466" t="s">
        <v>259</v>
      </c>
      <c r="E5" s="466" t="s">
        <v>260</v>
      </c>
      <c r="F5" s="466" t="s">
        <v>264</v>
      </c>
      <c r="G5" s="467" t="s">
        <v>284</v>
      </c>
      <c r="H5" s="409" t="s">
        <v>8</v>
      </c>
      <c r="I5" s="465" t="s">
        <v>255</v>
      </c>
      <c r="J5" s="466" t="s">
        <v>253</v>
      </c>
      <c r="K5" s="466" t="s">
        <v>256</v>
      </c>
      <c r="L5" s="466" t="s">
        <v>260</v>
      </c>
      <c r="M5" s="466" t="s">
        <v>264</v>
      </c>
      <c r="N5" s="467" t="s">
        <v>284</v>
      </c>
    </row>
    <row r="6" spans="1:14" ht="12.75">
      <c r="A6" s="360" t="s">
        <v>376</v>
      </c>
      <c r="B6" s="468">
        <f>'3.sz.m Önk  bev.'!E7</f>
        <v>122044</v>
      </c>
      <c r="C6" s="468">
        <f>'3.sz.m Önk  bev.'!F7</f>
        <v>122044</v>
      </c>
      <c r="D6" s="468">
        <f>'3.sz.m Önk  bev.'!G7</f>
        <v>0</v>
      </c>
      <c r="E6" s="468">
        <f>'3.sz.m Önk  bev.'!H7</f>
        <v>0</v>
      </c>
      <c r="F6" s="896" t="e">
        <f>E6/D6</f>
        <v>#DIV/0!</v>
      </c>
      <c r="G6" s="469"/>
      <c r="H6" s="452" t="s">
        <v>187</v>
      </c>
      <c r="I6" s="494">
        <f>'4.sz.m.ÖNK kiadás'!E7+'5.1 sz. m Köz Hiv'!D31+'5.2 sz. m ÁMK'!D30+'üres lap'!D27</f>
        <v>163675</v>
      </c>
      <c r="J6" s="494">
        <f>'4.sz.m.ÖNK kiadás'!F7+'5.1 sz. m Köz Hiv'!E31+'5.2 sz. m ÁMK'!E30+'üres lap'!E27</f>
        <v>163675</v>
      </c>
      <c r="K6" s="495">
        <f>'4.sz.m.ÖNK kiadás'!G7+'5.1 sz. m Köz Hiv'!F31+'5.2 sz. m ÁMK'!F30+'üres lap'!F27</f>
        <v>0</v>
      </c>
      <c r="L6" s="495">
        <f>'4.sz.m.ÖNK kiadás'!H7+'5.1 sz. m Köz Hiv'!G31+'5.2 sz. m ÁMK'!G30+'üres lap'!G27</f>
        <v>0</v>
      </c>
      <c r="M6" s="896" t="e">
        <f aca="true" t="shared" si="0" ref="M6:M18">L6/K6</f>
        <v>#DIV/0!</v>
      </c>
      <c r="N6" s="495">
        <f>'4.sz.m.ÖNK kiadás'!J7+'5.1 sz. m Köz Hiv'!I31+'5.2 sz. m ÁMK'!I30+'üres lap'!I27</f>
        <v>0</v>
      </c>
    </row>
    <row r="7" spans="1:14" ht="12.75">
      <c r="A7" s="361" t="s">
        <v>377</v>
      </c>
      <c r="B7" s="470">
        <f>'3.sz.m Önk  bev.'!E21+'5.1 sz. m Köz Hiv'!D9+'5.2 sz. m ÁMK'!D9-7931</f>
        <v>38654</v>
      </c>
      <c r="C7" s="470">
        <f>'3.sz.m Önk  bev.'!F21+'5.1 sz. m Köz Hiv'!E9+'5.2 sz. m ÁMK'!E9-7931</f>
        <v>38654</v>
      </c>
      <c r="D7" s="470">
        <f>'3.sz.m Önk  bev.'!G21+'5.1 sz. m Köz Hiv'!F9+'5.2 sz. m ÁMK'!F9-6763</f>
        <v>-6763</v>
      </c>
      <c r="E7" s="470">
        <f>'3.sz.m Önk  bev.'!H21+'5.1 sz. m Köz Hiv'!G9+'5.2 sz. m ÁMK'!G9-6763</f>
        <v>-6763</v>
      </c>
      <c r="F7" s="888">
        <f aca="true" t="shared" si="1" ref="F7:F18">E7/D7</f>
        <v>1</v>
      </c>
      <c r="G7" s="471"/>
      <c r="H7" s="453" t="s">
        <v>188</v>
      </c>
      <c r="I7" s="470">
        <f>'4.sz.m.ÖNK kiadás'!E8+'5.1 sz. m Köz Hiv'!D32+'5.2 sz. m ÁMK'!D31+'üres lap'!D28</f>
        <v>44019</v>
      </c>
      <c r="J7" s="470">
        <f>'4.sz.m.ÖNK kiadás'!F8+'5.1 sz. m Köz Hiv'!E32+'5.2 sz. m ÁMK'!E31+'üres lap'!E28</f>
        <v>44019</v>
      </c>
      <c r="K7" s="471">
        <f>'4.sz.m.ÖNK kiadás'!G8+'5.1 sz. m Köz Hiv'!F32+'5.2 sz. m ÁMK'!F31+'üres lap'!F28</f>
        <v>0</v>
      </c>
      <c r="L7" s="471">
        <f>'4.sz.m.ÖNK kiadás'!H8+'5.1 sz. m Köz Hiv'!G32+'5.2 sz. m ÁMK'!G31+'üres lap'!G28</f>
        <v>0</v>
      </c>
      <c r="M7" s="888" t="e">
        <f t="shared" si="0"/>
        <v>#DIV/0!</v>
      </c>
      <c r="N7" s="471">
        <f>'4.sz.m.ÖNK kiadás'!J8+'5.1 sz. m Köz Hiv'!I32+'5.2 sz. m ÁMK'!I31+'üres lap'!I28</f>
        <v>0</v>
      </c>
    </row>
    <row r="8" spans="1:14" ht="25.5">
      <c r="A8" s="361" t="s">
        <v>378</v>
      </c>
      <c r="B8" s="470">
        <f>'3.sz.m Önk  bev.'!E32+'5.1 sz. m Köz Hiv'!D11+'5.2 sz. m ÁMK'!D10</f>
        <v>271409</v>
      </c>
      <c r="C8" s="470">
        <f>'3.sz.m Önk  bev.'!F32+'5.1 sz. m Köz Hiv'!E11+'5.2 sz. m ÁMK'!E10</f>
        <v>279559</v>
      </c>
      <c r="D8" s="470">
        <f>'3.sz.m Önk  bev.'!G32+'5.1 sz. m Köz Hiv'!F11+'5.2 sz. m ÁMK'!F10</f>
        <v>0</v>
      </c>
      <c r="E8" s="470">
        <f>'3.sz.m Önk  bev.'!H32+'5.1 sz. m Köz Hiv'!G11+'5.2 sz. m ÁMK'!G10</f>
        <v>0</v>
      </c>
      <c r="F8" s="888" t="e">
        <f t="shared" si="1"/>
        <v>#DIV/0!</v>
      </c>
      <c r="G8" s="471"/>
      <c r="H8" s="453" t="s">
        <v>189</v>
      </c>
      <c r="I8" s="470">
        <f>'4.sz.m.ÖNK kiadás'!E9+'5.1 sz. m Köz Hiv'!D33+'5.2 sz. m ÁMK'!D32+'üres lap'!D29</f>
        <v>139996</v>
      </c>
      <c r="J8" s="470">
        <f>'4.sz.m.ÖNK kiadás'!F9+'5.1 sz. m Köz Hiv'!E33+'5.2 sz. m ÁMK'!E32+'üres lap'!E29</f>
        <v>139996</v>
      </c>
      <c r="K8" s="471">
        <f>'4.sz.m.ÖNK kiadás'!G9+'5.1 sz. m Köz Hiv'!F33+'5.2 sz. m ÁMK'!F32+'üres lap'!F29</f>
        <v>0</v>
      </c>
      <c r="L8" s="471">
        <f>'4.sz.m.ÖNK kiadás'!H9+'5.1 sz. m Köz Hiv'!G33+'5.2 sz. m ÁMK'!G32+'üres lap'!G29</f>
        <v>0</v>
      </c>
      <c r="M8" s="888" t="e">
        <f t="shared" si="0"/>
        <v>#DIV/0!</v>
      </c>
      <c r="N8" s="471">
        <f>'4.sz.m.ÖNK kiadás'!J9+'5.1 sz. m Köz Hiv'!I33+'5.2 sz. m ÁMK'!I32+'üres lap'!I29</f>
        <v>0</v>
      </c>
    </row>
    <row r="9" spans="1:14" ht="12.75">
      <c r="A9" s="361" t="s">
        <v>379</v>
      </c>
      <c r="B9" s="470">
        <f>'3.sz.m Önk  bev.'!E50+'5.1 sz. m Köz Hiv'!D17+'5.2 sz. m ÁMK'!D16</f>
        <v>60</v>
      </c>
      <c r="C9" s="470">
        <f>'3.sz.m Önk  bev.'!F50+'5.1 sz. m Köz Hiv'!E17+'5.2 sz. m ÁMK'!E16</f>
        <v>60</v>
      </c>
      <c r="D9" s="470">
        <f>'3.sz.m Önk  bev.'!G50+'5.1 sz. m Köz Hiv'!F17+'5.2 sz. m ÁMK'!F16</f>
        <v>0</v>
      </c>
      <c r="E9" s="470">
        <f>'3.sz.m Önk  bev.'!H50+'5.1 sz. m Köz Hiv'!G17+'5.2 sz. m ÁMK'!G16</f>
        <v>0</v>
      </c>
      <c r="F9" s="888"/>
      <c r="G9" s="471"/>
      <c r="H9" s="453" t="s">
        <v>190</v>
      </c>
      <c r="I9" s="496">
        <f>'4.sz.m.ÖNK kiadás'!E10+'5.1 sz. m Köz Hiv'!D34+'5.2 sz. m ÁMK'!D33+'üres lap'!D30</f>
        <v>6080</v>
      </c>
      <c r="J9" s="496">
        <f>'4.sz.m.ÖNK kiadás'!F10+'5.1 sz. m Köz Hiv'!E34+'5.2 sz. m ÁMK'!E33+'üres lap'!E30</f>
        <v>6080</v>
      </c>
      <c r="K9" s="497">
        <f>'4.sz.m.ÖNK kiadás'!G10+'5.1 sz. m Köz Hiv'!F34+'5.2 sz. m ÁMK'!F33+'üres lap'!F30</f>
        <v>0</v>
      </c>
      <c r="L9" s="497">
        <f>'4.sz.m.ÖNK kiadás'!H10+'5.1 sz. m Köz Hiv'!G34+'5.2 sz. m ÁMK'!G33+'üres lap'!G30</f>
        <v>0</v>
      </c>
      <c r="M9" s="888" t="e">
        <f t="shared" si="0"/>
        <v>#DIV/0!</v>
      </c>
      <c r="N9" s="497">
        <f>'4.sz.m.ÖNK kiadás'!J10+'5.1 sz. m Köz Hiv'!I34+'5.2 sz. m ÁMK'!I33+'üres lap'!I30</f>
        <v>0</v>
      </c>
    </row>
    <row r="10" spans="1:14" ht="12.75">
      <c r="A10" s="361"/>
      <c r="B10" s="470"/>
      <c r="C10" s="470"/>
      <c r="D10" s="470"/>
      <c r="E10" s="470"/>
      <c r="F10" s="888"/>
      <c r="G10" s="471"/>
      <c r="H10" s="454" t="s">
        <v>191</v>
      </c>
      <c r="I10" s="470">
        <f>'4.sz.m.ÖNK kiadás'!E11+'5.1 sz. m Köz Hiv'!D35+'5.2 sz. m ÁMK'!D34+'üres lap'!D31</f>
        <v>126095</v>
      </c>
      <c r="J10" s="470">
        <f>'4.sz.m.ÖNK kiadás'!F11+'5.1 sz. m Köz Hiv'!E35+'5.2 sz. m ÁMK'!E34+'üres lap'!E31</f>
        <v>131100</v>
      </c>
      <c r="K10" s="471">
        <f>'4.sz.m.ÖNK kiadás'!G11+'5.1 sz. m Köz Hiv'!F35+'5.2 sz. m ÁMK'!F34+'üres lap'!F31</f>
        <v>0</v>
      </c>
      <c r="L10" s="471">
        <f>'4.sz.m.ÖNK kiadás'!H11+'5.1 sz. m Köz Hiv'!G35+'5.2 sz. m ÁMK'!G34+'üres lap'!G31</f>
        <v>0</v>
      </c>
      <c r="M10" s="888" t="e">
        <f t="shared" si="0"/>
        <v>#DIV/0!</v>
      </c>
      <c r="N10" s="471">
        <f>'4.sz.m.ÖNK kiadás'!J11+'5.1 sz. m Köz Hiv'!I35+'5.2 sz. m ÁMK'!I34+'üres lap'!I31</f>
        <v>0</v>
      </c>
    </row>
    <row r="11" spans="1:14" ht="12.75">
      <c r="A11" s="361"/>
      <c r="B11" s="470"/>
      <c r="C11" s="470"/>
      <c r="D11" s="470"/>
      <c r="E11" s="470"/>
      <c r="F11" s="888"/>
      <c r="G11" s="471"/>
      <c r="H11" s="453" t="s">
        <v>192</v>
      </c>
      <c r="I11" s="496">
        <f>'4.sz.m.ÖNK kiadás'!E25</f>
        <v>36747</v>
      </c>
      <c r="J11" s="496">
        <f>'4.sz.m.ÖNK kiadás'!F25</f>
        <v>30958</v>
      </c>
      <c r="K11" s="497">
        <f>'4.sz.m.ÖNK kiadás'!G25</f>
        <v>0</v>
      </c>
      <c r="L11" s="497">
        <f>'4.sz.m.ÖNK kiadás'!H25+'üres lap'!G37</f>
        <v>0</v>
      </c>
      <c r="M11" s="888" t="e">
        <f t="shared" si="0"/>
        <v>#DIV/0!</v>
      </c>
      <c r="N11" s="497">
        <f>'4.sz.m.ÖNK kiadás'!J25+'üres lap'!I37</f>
        <v>0</v>
      </c>
    </row>
    <row r="12" spans="1:14" ht="12.75" hidden="1">
      <c r="A12" s="362"/>
      <c r="B12" s="472"/>
      <c r="C12" s="472"/>
      <c r="D12" s="472"/>
      <c r="E12" s="472"/>
      <c r="F12" s="889" t="e">
        <f t="shared" si="1"/>
        <v>#DIV/0!</v>
      </c>
      <c r="G12" s="473"/>
      <c r="H12" s="455"/>
      <c r="I12" s="472"/>
      <c r="J12" s="472"/>
      <c r="K12" s="473"/>
      <c r="L12" s="473"/>
      <c r="M12" s="889" t="e">
        <f t="shared" si="0"/>
        <v>#DIV/0!</v>
      </c>
      <c r="N12" s="473"/>
    </row>
    <row r="13" spans="1:14" ht="16.5" customHeight="1" hidden="1" thickBot="1">
      <c r="A13" s="363"/>
      <c r="B13" s="474"/>
      <c r="C13" s="474"/>
      <c r="D13" s="474"/>
      <c r="E13" s="474"/>
      <c r="F13" s="897" t="e">
        <f t="shared" si="1"/>
        <v>#DIV/0!</v>
      </c>
      <c r="G13" s="475"/>
      <c r="H13" s="456"/>
      <c r="I13" s="474"/>
      <c r="J13" s="474"/>
      <c r="K13" s="475"/>
      <c r="L13" s="475"/>
      <c r="M13" s="897" t="e">
        <f t="shared" si="0"/>
        <v>#DIV/0!</v>
      </c>
      <c r="N13" s="475"/>
    </row>
    <row r="14" spans="1:14" ht="24" customHeight="1" thickBot="1">
      <c r="A14" s="364" t="s">
        <v>194</v>
      </c>
      <c r="B14" s="476">
        <f>SUM(B6:B9)</f>
        <v>432167</v>
      </c>
      <c r="C14" s="476">
        <f>SUM(C6:C9)</f>
        <v>440317</v>
      </c>
      <c r="D14" s="476">
        <f>SUM(D6:D9)</f>
        <v>-6763</v>
      </c>
      <c r="E14" s="476">
        <f>SUM(E6:E9)</f>
        <v>-6763</v>
      </c>
      <c r="F14" s="898">
        <f t="shared" si="1"/>
        <v>1</v>
      </c>
      <c r="G14" s="477">
        <f>G6+G9+G10+G11+G13</f>
        <v>0</v>
      </c>
      <c r="H14" s="703" t="s">
        <v>195</v>
      </c>
      <c r="I14" s="476">
        <f aca="true" t="shared" si="2" ref="I14:N14">SUM(I6:I13)</f>
        <v>516612</v>
      </c>
      <c r="J14" s="476">
        <f t="shared" si="2"/>
        <v>515828</v>
      </c>
      <c r="K14" s="477">
        <f t="shared" si="2"/>
        <v>0</v>
      </c>
      <c r="L14" s="477">
        <f t="shared" si="2"/>
        <v>0</v>
      </c>
      <c r="M14" s="898" t="e">
        <f t="shared" si="0"/>
        <v>#DIV/0!</v>
      </c>
      <c r="N14" s="477">
        <f t="shared" si="2"/>
        <v>0</v>
      </c>
    </row>
    <row r="15" spans="1:14" ht="18.75" customHeight="1">
      <c r="A15" s="365" t="s">
        <v>176</v>
      </c>
      <c r="B15" s="359">
        <f>'3.sz.m Önk  bev.'!E59+'5.1 sz. m Köz Hiv'!D22+'5.2 sz. m ÁMK'!D21</f>
        <v>84445</v>
      </c>
      <c r="C15" s="359">
        <f>'3.sz.m Önk  bev.'!F59+'5.1 sz. m Köz Hiv'!E22+'5.2 sz. m ÁMK'!E21</f>
        <v>84445</v>
      </c>
      <c r="D15" s="359">
        <f>'3.sz.m Önk  bev.'!G59+'5.1 sz. m Köz Hiv'!F22+'5.2 sz. m ÁMK'!F21</f>
        <v>0</v>
      </c>
      <c r="E15" s="359">
        <f>'3.sz.m Önk  bev.'!H59+'5.1 sz. m Köz Hiv'!G22+'5.2 sz. m ÁMK'!G21</f>
        <v>0</v>
      </c>
      <c r="F15" s="899" t="e">
        <f t="shared" si="1"/>
        <v>#DIV/0!</v>
      </c>
      <c r="G15" s="478">
        <f>'3.sz.m Önk  bev.'!J58+'5.1 sz. m Köz Hiv'!I22+'5.2 sz. m ÁMK'!I21+'üres lap'!I19</f>
        <v>0</v>
      </c>
      <c r="H15" s="452" t="s">
        <v>179</v>
      </c>
      <c r="I15" s="468">
        <v>0</v>
      </c>
      <c r="J15" s="468">
        <v>0</v>
      </c>
      <c r="K15" s="469">
        <v>0</v>
      </c>
      <c r="L15" s="469">
        <v>0</v>
      </c>
      <c r="M15" s="899"/>
      <c r="N15" s="469">
        <v>0</v>
      </c>
    </row>
    <row r="16" spans="1:14" ht="15" customHeight="1" thickBot="1">
      <c r="A16" s="366" t="s">
        <v>177</v>
      </c>
      <c r="B16" s="479"/>
      <c r="C16" s="479"/>
      <c r="D16" s="479"/>
      <c r="E16" s="479"/>
      <c r="F16" s="900"/>
      <c r="G16" s="480"/>
      <c r="H16" s="455" t="s">
        <v>615</v>
      </c>
      <c r="I16" s="472"/>
      <c r="J16" s="472">
        <f>'4.sz.m.ÖNK kiadás'!F36</f>
        <v>8934</v>
      </c>
      <c r="K16" s="473"/>
      <c r="L16" s="473"/>
      <c r="M16" s="900"/>
      <c r="N16" s="473"/>
    </row>
    <row r="17" spans="1:14" ht="25.5" customHeight="1" thickBot="1">
      <c r="A17" s="367" t="s">
        <v>199</v>
      </c>
      <c r="B17" s="481">
        <f aca="true" t="shared" si="3" ref="B17:G17">SUM(B15:B16)</f>
        <v>84445</v>
      </c>
      <c r="C17" s="481">
        <f t="shared" si="3"/>
        <v>84445</v>
      </c>
      <c r="D17" s="481">
        <f t="shared" si="3"/>
        <v>0</v>
      </c>
      <c r="E17" s="481">
        <f t="shared" si="3"/>
        <v>0</v>
      </c>
      <c r="F17" s="893" t="e">
        <f t="shared" si="1"/>
        <v>#DIV/0!</v>
      </c>
      <c r="G17" s="482">
        <f t="shared" si="3"/>
        <v>0</v>
      </c>
      <c r="H17" s="457" t="s">
        <v>206</v>
      </c>
      <c r="I17" s="481">
        <f aca="true" t="shared" si="4" ref="I17:N17">SUM(I15:I16)</f>
        <v>0</v>
      </c>
      <c r="J17" s="481">
        <f t="shared" si="4"/>
        <v>8934</v>
      </c>
      <c r="K17" s="482">
        <f t="shared" si="4"/>
        <v>0</v>
      </c>
      <c r="L17" s="482">
        <f t="shared" si="4"/>
        <v>0</v>
      </c>
      <c r="M17" s="893"/>
      <c r="N17" s="482">
        <f t="shared" si="4"/>
        <v>0</v>
      </c>
    </row>
    <row r="18" spans="1:14" ht="22.5" customHeight="1" thickBot="1">
      <c r="A18" s="368" t="s">
        <v>178</v>
      </c>
      <c r="B18" s="483">
        <f aca="true" t="shared" si="5" ref="B18:G18">B14+B17</f>
        <v>516612</v>
      </c>
      <c r="C18" s="483">
        <f t="shared" si="5"/>
        <v>524762</v>
      </c>
      <c r="D18" s="483">
        <f t="shared" si="5"/>
        <v>-6763</v>
      </c>
      <c r="E18" s="483">
        <f t="shared" si="5"/>
        <v>-6763</v>
      </c>
      <c r="F18" s="890">
        <f t="shared" si="1"/>
        <v>1</v>
      </c>
      <c r="G18" s="484">
        <f t="shared" si="5"/>
        <v>0</v>
      </c>
      <c r="H18" s="458" t="s">
        <v>180</v>
      </c>
      <c r="I18" s="483">
        <f aca="true" t="shared" si="6" ref="I18:N18">I14+I17</f>
        <v>516612</v>
      </c>
      <c r="J18" s="483">
        <f t="shared" si="6"/>
        <v>524762</v>
      </c>
      <c r="K18" s="484">
        <f t="shared" si="6"/>
        <v>0</v>
      </c>
      <c r="L18" s="484">
        <f t="shared" si="6"/>
        <v>0</v>
      </c>
      <c r="M18" s="890" t="e">
        <f t="shared" si="0"/>
        <v>#DIV/0!</v>
      </c>
      <c r="N18" s="484">
        <f t="shared" si="6"/>
        <v>0</v>
      </c>
    </row>
    <row r="19" spans="1:11" ht="22.5" customHeight="1" thickBot="1">
      <c r="A19" s="1247" t="s">
        <v>215</v>
      </c>
      <c r="B19" s="1248"/>
      <c r="C19" s="1248"/>
      <c r="D19" s="1248"/>
      <c r="E19" s="1248"/>
      <c r="F19" s="1248"/>
      <c r="G19" s="1248"/>
      <c r="H19" s="1247"/>
      <c r="I19" s="1248"/>
      <c r="J19" s="31"/>
      <c r="K19" s="31"/>
    </row>
    <row r="20" spans="1:16" ht="12.75">
      <c r="A20" s="360" t="s">
        <v>181</v>
      </c>
      <c r="B20" s="485">
        <f>'3.sz.m Önk  bev.'!E43+'5.1 sz. m Köz Hiv'!D14+'5.2 sz. m ÁMK'!D13</f>
        <v>35508</v>
      </c>
      <c r="C20" s="485">
        <f>'3.sz.m Önk  bev.'!F41+'5.1 sz. m Köz Hiv'!E14+'5.2 sz. m ÁMK'!E13</f>
        <v>35508</v>
      </c>
      <c r="D20" s="485">
        <f>'3.sz.m Önk  bev.'!G41+'5.1 sz. m Köz Hiv'!F14+'5.2 sz. m ÁMK'!F13</f>
        <v>0</v>
      </c>
      <c r="E20" s="485">
        <f>'3.sz.m Önk  bev.'!H41+'5.1 sz. m Köz Hiv'!G14+'5.2 sz. m ÁMK'!G13</f>
        <v>0</v>
      </c>
      <c r="F20" s="485">
        <f>'3.sz.m Önk  bev.'!I41+'5.1 sz. m Köz Hiv'!H14+'5.2 sz. m ÁMK'!H13</f>
        <v>0</v>
      </c>
      <c r="G20" s="485">
        <f>'3.sz.m Önk  bev.'!J41+'5.1 sz. m Köz Hiv'!I14+'5.2 sz. m ÁMK'!I13</f>
        <v>0</v>
      </c>
      <c r="H20" s="459" t="s">
        <v>184</v>
      </c>
      <c r="I20" s="494">
        <f>'4.sz.m.ÖNK kiadás'!E18+'5.1 sz. m Köz Hiv'!D37+'5.2 sz. m ÁMK'!D36</f>
        <v>8476</v>
      </c>
      <c r="J20" s="494">
        <f>'4.sz.m.ÖNK kiadás'!F18+'5.1 sz. m Köz Hiv'!E37+'5.2 sz. m ÁMK'!E36</f>
        <v>8476</v>
      </c>
      <c r="K20" s="494">
        <f>'4.sz.m.ÖNK kiadás'!G18+'5.1 sz. m Köz Hiv'!F37+'5.2 sz. m ÁMK'!F36</f>
        <v>0</v>
      </c>
      <c r="L20" s="494">
        <f>'4.sz.m.ÖNK kiadás'!H18+'5.1 sz. m Köz Hiv'!G37+'5.2 sz. m ÁMK'!G36</f>
        <v>0</v>
      </c>
      <c r="M20" s="494">
        <f>'4.sz.m.ÖNK kiadás'!I18+'5.1 sz. m Köz Hiv'!H37+'5.2 sz. m ÁMK'!H36</f>
        <v>0</v>
      </c>
      <c r="N20" s="494">
        <f>'4.sz.m.ÖNK kiadás'!J18+'5.1 sz. m Köz Hiv'!I37+'5.2 sz. m ÁMK'!I36</f>
        <v>0</v>
      </c>
      <c r="O20" s="31"/>
      <c r="P20" s="31"/>
    </row>
    <row r="21" spans="1:15" ht="12.75">
      <c r="A21" s="361" t="s">
        <v>182</v>
      </c>
      <c r="B21" s="470">
        <v>7931</v>
      </c>
      <c r="C21" s="470">
        <v>7931</v>
      </c>
      <c r="D21" s="470">
        <f>'3.sz.m Önk  bev.'!G51+'5.1 sz. m Köz Hiv'!F18+'5.2 sz. m ÁMK'!F17</f>
        <v>0</v>
      </c>
      <c r="E21" s="470">
        <f>'3.sz.m Önk  bev.'!H51+'5.1 sz. m Köz Hiv'!G18+'5.2 sz. m ÁMK'!G17</f>
        <v>0</v>
      </c>
      <c r="F21" s="888"/>
      <c r="G21" s="471"/>
      <c r="H21" s="453" t="s">
        <v>185</v>
      </c>
      <c r="I21" s="470">
        <f>'4.sz.m.ÖNK kiadás'!E19</f>
        <v>68030</v>
      </c>
      <c r="J21" s="470">
        <f>'4.sz.m.ÖNK kiadás'!F19+'5.2 sz. m ÁMK'!E38</f>
        <v>68030</v>
      </c>
      <c r="K21" s="470">
        <f>'4.sz.m.ÖNK kiadás'!G19+'5.2 sz. m ÁMK'!F38</f>
        <v>0</v>
      </c>
      <c r="L21" s="470">
        <f>'4.sz.m.ÖNK kiadás'!H19+'5.2 sz. m ÁMK'!G38</f>
        <v>0</v>
      </c>
      <c r="M21" s="470">
        <f>'4.sz.m.ÖNK kiadás'!I19+'5.2 sz. m ÁMK'!H38</f>
        <v>0</v>
      </c>
      <c r="N21" s="470">
        <f>'4.sz.m.ÖNK kiadás'!J19+'5.2 sz. m ÁMK'!I38</f>
        <v>0</v>
      </c>
      <c r="O21" s="31"/>
    </row>
    <row r="22" spans="1:14" ht="12.75">
      <c r="A22" s="361" t="s">
        <v>183</v>
      </c>
      <c r="B22" s="470">
        <f>'3.sz.m Önk  bev.'!E52</f>
        <v>2500</v>
      </c>
      <c r="C22" s="470">
        <f>'3.sz.m Önk  bev.'!F52</f>
        <v>2500</v>
      </c>
      <c r="D22" s="470">
        <f>'3.sz.m Önk  bev.'!G52+6763</f>
        <v>6763</v>
      </c>
      <c r="E22" s="470">
        <f>'3.sz.m Önk  bev.'!H52+6763</f>
        <v>6763</v>
      </c>
      <c r="F22" s="888">
        <f aca="true" t="shared" si="7" ref="F22:F31">E22/D22</f>
        <v>1</v>
      </c>
      <c r="G22" s="471"/>
      <c r="H22" s="453" t="s">
        <v>186</v>
      </c>
      <c r="I22" s="470">
        <f>'4.sz.m.ÖNK kiadás'!E20</f>
        <v>1800</v>
      </c>
      <c r="J22" s="470">
        <f>'4.sz.m.ÖNK kiadás'!F20</f>
        <v>1800</v>
      </c>
      <c r="K22" s="471">
        <f>'4.sz.m.ÖNK kiadás'!G20</f>
        <v>0</v>
      </c>
      <c r="L22" s="471">
        <f>'4.sz.m.ÖNK kiadás'!H20</f>
        <v>0</v>
      </c>
      <c r="M22" s="471">
        <f>'4.sz.m.ÖNK kiadás'!I20</f>
        <v>0</v>
      </c>
      <c r="N22" s="471">
        <f>'4.sz.m.ÖNK kiadás'!J20</f>
        <v>0</v>
      </c>
    </row>
    <row r="23" spans="1:14" ht="13.5" thickBot="1">
      <c r="A23" s="361"/>
      <c r="B23" s="470"/>
      <c r="C23" s="470"/>
      <c r="D23" s="470"/>
      <c r="E23" s="470"/>
      <c r="F23" s="888"/>
      <c r="G23" s="471"/>
      <c r="H23" s="453" t="s">
        <v>193</v>
      </c>
      <c r="I23" s="470"/>
      <c r="J23" s="470"/>
      <c r="K23" s="471"/>
      <c r="L23" s="471"/>
      <c r="M23" s="471"/>
      <c r="N23" s="471"/>
    </row>
    <row r="24" spans="1:14" ht="13.5" hidden="1" thickBot="1">
      <c r="A24" s="370"/>
      <c r="B24" s="472"/>
      <c r="C24" s="472"/>
      <c r="D24" s="472"/>
      <c r="E24" s="472"/>
      <c r="F24" s="889" t="e">
        <f t="shared" si="7"/>
        <v>#DIV/0!</v>
      </c>
      <c r="G24" s="473"/>
      <c r="H24" s="455"/>
      <c r="I24" s="472"/>
      <c r="J24" s="472"/>
      <c r="K24" s="473"/>
      <c r="L24" s="473"/>
      <c r="M24" s="473"/>
      <c r="N24" s="473"/>
    </row>
    <row r="25" spans="1:14" ht="13.5" thickBot="1">
      <c r="A25" s="371" t="s">
        <v>197</v>
      </c>
      <c r="B25" s="483">
        <f>SUM(B20:B23)</f>
        <v>45939</v>
      </c>
      <c r="C25" s="483">
        <f>SUM(C20:C23)</f>
        <v>45939</v>
      </c>
      <c r="D25" s="483">
        <f>SUM(D20:D23)</f>
        <v>6763</v>
      </c>
      <c r="E25" s="483">
        <f>SUM(E20:E23)</f>
        <v>6763</v>
      </c>
      <c r="F25" s="890">
        <f t="shared" si="7"/>
        <v>1</v>
      </c>
      <c r="G25" s="484">
        <f>SUM(G20:G23)</f>
        <v>0</v>
      </c>
      <c r="H25" s="460" t="s">
        <v>196</v>
      </c>
      <c r="I25" s="498">
        <f aca="true" t="shared" si="8" ref="I25:N25">SUM(I20:I24)</f>
        <v>78306</v>
      </c>
      <c r="J25" s="498">
        <f t="shared" si="8"/>
        <v>78306</v>
      </c>
      <c r="K25" s="499">
        <f t="shared" si="8"/>
        <v>0</v>
      </c>
      <c r="L25" s="499">
        <f t="shared" si="8"/>
        <v>0</v>
      </c>
      <c r="M25" s="499">
        <f t="shared" si="8"/>
        <v>0</v>
      </c>
      <c r="N25" s="499">
        <f t="shared" si="8"/>
        <v>0</v>
      </c>
    </row>
    <row r="26" spans="1:14" ht="15" customHeight="1">
      <c r="A26" s="365" t="s">
        <v>176</v>
      </c>
      <c r="B26" s="486"/>
      <c r="C26" s="486"/>
      <c r="D26" s="486"/>
      <c r="E26" s="486"/>
      <c r="F26" s="891"/>
      <c r="G26" s="487"/>
      <c r="H26" s="461" t="s">
        <v>198</v>
      </c>
      <c r="I26" s="468"/>
      <c r="J26" s="468"/>
      <c r="K26" s="469"/>
      <c r="L26" s="469"/>
      <c r="M26" s="469"/>
      <c r="N26" s="469"/>
    </row>
    <row r="27" spans="1:14" ht="13.5" thickBot="1">
      <c r="A27" s="366" t="s">
        <v>177</v>
      </c>
      <c r="B27" s="488">
        <f>'3.sz.m Önk  bev.'!E57</f>
        <v>32367</v>
      </c>
      <c r="C27" s="488">
        <f>'3.sz.m Önk  bev.'!F57</f>
        <v>32367</v>
      </c>
      <c r="D27" s="488">
        <f>'3.sz.m Önk  bev.'!G57</f>
        <v>0</v>
      </c>
      <c r="E27" s="488">
        <f>'3.sz.m Önk  bev.'!H57</f>
        <v>0</v>
      </c>
      <c r="F27" s="892" t="e">
        <f t="shared" si="7"/>
        <v>#DIV/0!</v>
      </c>
      <c r="G27" s="489"/>
      <c r="H27" s="462"/>
      <c r="I27" s="472"/>
      <c r="J27" s="472"/>
      <c r="K27" s="473"/>
      <c r="L27" s="473"/>
      <c r="M27" s="473"/>
      <c r="N27" s="473"/>
    </row>
    <row r="28" spans="1:14" ht="25.5" customHeight="1" thickBot="1">
      <c r="A28" s="372" t="s">
        <v>200</v>
      </c>
      <c r="B28" s="481">
        <f aca="true" t="shared" si="9" ref="B28:G28">SUM(B26:B27)</f>
        <v>32367</v>
      </c>
      <c r="C28" s="481">
        <f t="shared" si="9"/>
        <v>32367</v>
      </c>
      <c r="D28" s="481">
        <f t="shared" si="9"/>
        <v>0</v>
      </c>
      <c r="E28" s="481">
        <f>SUM(E26:E27)</f>
        <v>0</v>
      </c>
      <c r="F28" s="893" t="e">
        <f t="shared" si="7"/>
        <v>#DIV/0!</v>
      </c>
      <c r="G28" s="482">
        <f t="shared" si="9"/>
        <v>0</v>
      </c>
      <c r="H28" s="460" t="s">
        <v>201</v>
      </c>
      <c r="I28" s="483">
        <f aca="true" t="shared" si="10" ref="I28:N28">SUM(I26:I27)</f>
        <v>0</v>
      </c>
      <c r="J28" s="483">
        <f t="shared" si="10"/>
        <v>0</v>
      </c>
      <c r="K28" s="484">
        <f t="shared" si="10"/>
        <v>0</v>
      </c>
      <c r="L28" s="484">
        <f t="shared" si="10"/>
        <v>0</v>
      </c>
      <c r="M28" s="484">
        <f t="shared" si="10"/>
        <v>0</v>
      </c>
      <c r="N28" s="484">
        <f t="shared" si="10"/>
        <v>0</v>
      </c>
    </row>
    <row r="29" spans="1:15" ht="26.25" customHeight="1" thickBot="1">
      <c r="A29" s="369" t="s">
        <v>202</v>
      </c>
      <c r="B29" s="483">
        <f aca="true" t="shared" si="11" ref="B29:G29">B25+B28</f>
        <v>78306</v>
      </c>
      <c r="C29" s="483">
        <f t="shared" si="11"/>
        <v>78306</v>
      </c>
      <c r="D29" s="483">
        <f t="shared" si="11"/>
        <v>6763</v>
      </c>
      <c r="E29" s="483">
        <f>E25+E28</f>
        <v>6763</v>
      </c>
      <c r="F29" s="890">
        <f t="shared" si="7"/>
        <v>1</v>
      </c>
      <c r="G29" s="484">
        <f t="shared" si="11"/>
        <v>0</v>
      </c>
      <c r="H29" s="463" t="s">
        <v>203</v>
      </c>
      <c r="I29" s="483">
        <f aca="true" t="shared" si="12" ref="I29:N29">I28+I25</f>
        <v>78306</v>
      </c>
      <c r="J29" s="483">
        <f t="shared" si="12"/>
        <v>78306</v>
      </c>
      <c r="K29" s="484">
        <f t="shared" si="12"/>
        <v>0</v>
      </c>
      <c r="L29" s="484">
        <f t="shared" si="12"/>
        <v>0</v>
      </c>
      <c r="M29" s="484">
        <f t="shared" si="12"/>
        <v>0</v>
      </c>
      <c r="N29" s="484">
        <f t="shared" si="12"/>
        <v>0</v>
      </c>
      <c r="O29" s="31"/>
    </row>
    <row r="30" spans="1:14" ht="26.25" customHeight="1" hidden="1" thickBot="1">
      <c r="A30" s="369" t="s">
        <v>267</v>
      </c>
      <c r="B30" s="490"/>
      <c r="C30" s="490"/>
      <c r="D30" s="490"/>
      <c r="E30" s="490"/>
      <c r="F30" s="894"/>
      <c r="G30" s="491"/>
      <c r="H30" s="463" t="s">
        <v>266</v>
      </c>
      <c r="I30" s="483"/>
      <c r="J30" s="483"/>
      <c r="K30" s="484"/>
      <c r="L30" s="484"/>
      <c r="M30" s="484"/>
      <c r="N30" s="484"/>
    </row>
    <row r="31" spans="1:14" ht="29.25" customHeight="1" thickBot="1">
      <c r="A31" s="373" t="s">
        <v>204</v>
      </c>
      <c r="B31" s="492">
        <f>B18+B29</f>
        <v>594918</v>
      </c>
      <c r="C31" s="492">
        <f>C18+C29</f>
        <v>603068</v>
      </c>
      <c r="D31" s="492">
        <f>D18+D29</f>
        <v>0</v>
      </c>
      <c r="E31" s="492">
        <f>E18+E29</f>
        <v>0</v>
      </c>
      <c r="F31" s="895" t="e">
        <f t="shared" si="7"/>
        <v>#DIV/0!</v>
      </c>
      <c r="G31" s="493">
        <f>G18+G29+G30</f>
        <v>0</v>
      </c>
      <c r="H31" s="464" t="s">
        <v>205</v>
      </c>
      <c r="I31" s="500">
        <f aca="true" t="shared" si="13" ref="I31:N31">I29+I18</f>
        <v>594918</v>
      </c>
      <c r="J31" s="500">
        <f t="shared" si="13"/>
        <v>603068</v>
      </c>
      <c r="K31" s="501">
        <f t="shared" si="13"/>
        <v>0</v>
      </c>
      <c r="L31" s="501">
        <f t="shared" si="13"/>
        <v>0</v>
      </c>
      <c r="M31" s="501" t="e">
        <f t="shared" si="13"/>
        <v>#DIV/0!</v>
      </c>
      <c r="N31" s="501">
        <f t="shared" si="13"/>
        <v>0</v>
      </c>
    </row>
    <row r="33" spans="2:9" ht="12.75">
      <c r="B33" s="31"/>
      <c r="C33" s="31"/>
      <c r="D33" s="31"/>
      <c r="E33" s="31"/>
      <c r="F33" s="31"/>
      <c r="G33" s="31"/>
      <c r="I33" s="31"/>
    </row>
    <row r="34" spans="6:13" ht="12.75">
      <c r="F34" s="31"/>
      <c r="M34" s="31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75" zoomScaleNormal="75" zoomScalePageLayoutView="0" workbookViewId="0" topLeftCell="A31">
      <selection activeCell="L13" sqref="L13"/>
    </sheetView>
  </sheetViews>
  <sheetFormatPr defaultColWidth="9.140625" defaultRowHeight="12.75"/>
  <cols>
    <col min="1" max="2" width="5.7109375" style="103" customWidth="1"/>
    <col min="3" max="3" width="8.8515625" style="103" customWidth="1"/>
    <col min="4" max="4" width="56.00390625" style="20" bestFit="1" customWidth="1"/>
    <col min="5" max="5" width="22.57421875" style="351" customWidth="1"/>
    <col min="6" max="6" width="13.00390625" style="351" customWidth="1"/>
    <col min="7" max="7" width="13.00390625" style="351" hidden="1" customWidth="1"/>
    <col min="8" max="8" width="15.57421875" style="351" hidden="1" customWidth="1"/>
    <col min="9" max="9" width="13.7109375" style="351" hidden="1" customWidth="1"/>
    <col min="10" max="10" width="13.140625" style="351" hidden="1" customWidth="1"/>
    <col min="11" max="11" width="22.7109375" style="352" customWidth="1"/>
    <col min="12" max="12" width="13.00390625" style="352" customWidth="1"/>
    <col min="13" max="13" width="13.00390625" style="352" hidden="1" customWidth="1"/>
    <col min="14" max="16" width="10.8515625" style="352" hidden="1" customWidth="1"/>
    <col min="17" max="17" width="14.7109375" style="353" customWidth="1"/>
    <col min="18" max="18" width="11.8515625" style="352" customWidth="1"/>
    <col min="19" max="19" width="8.8515625" style="352" hidden="1" customWidth="1"/>
    <col min="20" max="20" width="11.00390625" style="352" hidden="1" customWidth="1"/>
    <col min="21" max="21" width="12.7109375" style="353" hidden="1" customWidth="1"/>
    <col min="22" max="22" width="11.8515625" style="353" hidden="1" customWidth="1"/>
    <col min="23" max="16384" width="9.140625" style="353" customWidth="1"/>
  </cols>
  <sheetData>
    <row r="1" spans="1:17" ht="12.75">
      <c r="A1" s="100"/>
      <c r="B1" s="100"/>
      <c r="C1" s="100"/>
      <c r="D1" s="101"/>
      <c r="Q1" s="58" t="s">
        <v>59</v>
      </c>
    </row>
    <row r="2" spans="1:20" s="355" customFormat="1" ht="34.5" customHeight="1">
      <c r="A2" s="1181" t="s">
        <v>606</v>
      </c>
      <c r="B2" s="1181"/>
      <c r="C2" s="1181"/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  <c r="P2" s="1181"/>
      <c r="Q2" s="1181"/>
      <c r="R2" s="259"/>
      <c r="S2" s="354"/>
      <c r="T2" s="354"/>
    </row>
    <row r="3" spans="1:17" ht="13.5" thickBot="1">
      <c r="A3" s="102"/>
      <c r="B3" s="102"/>
      <c r="C3" s="102"/>
      <c r="D3" s="98"/>
      <c r="K3" s="84"/>
      <c r="L3" s="84"/>
      <c r="M3" s="84"/>
      <c r="N3" s="84"/>
      <c r="O3" s="84"/>
      <c r="P3" s="84"/>
      <c r="Q3" s="43" t="s">
        <v>2</v>
      </c>
    </row>
    <row r="4" spans="1:22" ht="45.75" customHeight="1" thickBot="1">
      <c r="A4" s="1182" t="s">
        <v>6</v>
      </c>
      <c r="B4" s="1183"/>
      <c r="C4" s="1183"/>
      <c r="D4" s="356" t="s">
        <v>9</v>
      </c>
      <c r="E4" s="1185" t="s">
        <v>5</v>
      </c>
      <c r="F4" s="1186"/>
      <c r="G4" s="1186"/>
      <c r="H4" s="1186"/>
      <c r="I4" s="1186"/>
      <c r="J4" s="1187"/>
      <c r="K4" s="1185" t="s">
        <v>67</v>
      </c>
      <c r="L4" s="1186"/>
      <c r="M4" s="1186"/>
      <c r="N4" s="1186"/>
      <c r="O4" s="1186"/>
      <c r="P4" s="1187"/>
      <c r="Q4" s="1185" t="s">
        <v>68</v>
      </c>
      <c r="R4" s="1186"/>
      <c r="S4" s="1186"/>
      <c r="T4" s="1186"/>
      <c r="U4" s="1186"/>
      <c r="V4" s="1187"/>
    </row>
    <row r="5" spans="1:22" ht="45.75" customHeight="1" thickBot="1">
      <c r="A5" s="328"/>
      <c r="B5" s="329"/>
      <c r="C5" s="329"/>
      <c r="D5" s="356"/>
      <c r="E5" s="391" t="s">
        <v>71</v>
      </c>
      <c r="F5" s="392" t="s">
        <v>252</v>
      </c>
      <c r="G5" s="392" t="s">
        <v>257</v>
      </c>
      <c r="H5" s="392" t="s">
        <v>261</v>
      </c>
      <c r="I5" s="392" t="s">
        <v>279</v>
      </c>
      <c r="J5" s="887" t="s">
        <v>285</v>
      </c>
      <c r="K5" s="391" t="s">
        <v>71</v>
      </c>
      <c r="L5" s="392" t="s">
        <v>252</v>
      </c>
      <c r="M5" s="392" t="s">
        <v>257</v>
      </c>
      <c r="N5" s="392" t="s">
        <v>261</v>
      </c>
      <c r="O5" s="393" t="s">
        <v>264</v>
      </c>
      <c r="P5" s="393" t="s">
        <v>285</v>
      </c>
      <c r="Q5" s="391" t="s">
        <v>71</v>
      </c>
      <c r="R5" s="392" t="s">
        <v>252</v>
      </c>
      <c r="S5" s="392" t="s">
        <v>257</v>
      </c>
      <c r="T5" s="392" t="s">
        <v>261</v>
      </c>
      <c r="U5" s="393" t="s">
        <v>264</v>
      </c>
      <c r="V5" s="393" t="s">
        <v>285</v>
      </c>
    </row>
    <row r="6" spans="1:22" s="7" customFormat="1" ht="21.75" customHeight="1" thickBot="1">
      <c r="A6" s="113"/>
      <c r="B6" s="1184"/>
      <c r="C6" s="1184"/>
      <c r="D6" s="1184"/>
      <c r="E6" s="394"/>
      <c r="F6" s="301"/>
      <c r="G6" s="301"/>
      <c r="H6" s="301"/>
      <c r="I6" s="301"/>
      <c r="J6" s="919"/>
      <c r="K6" s="394"/>
      <c r="L6" s="301"/>
      <c r="M6" s="301"/>
      <c r="N6" s="301"/>
      <c r="O6" s="942"/>
      <c r="P6" s="301"/>
      <c r="Q6" s="394"/>
      <c r="R6" s="301"/>
      <c r="S6" s="301"/>
      <c r="T6" s="301"/>
      <c r="U6" s="942"/>
      <c r="V6" s="301"/>
    </row>
    <row r="7" spans="1:22" s="7" customFormat="1" ht="21.75" customHeight="1" thickBot="1">
      <c r="A7" s="113" t="s">
        <v>30</v>
      </c>
      <c r="B7" s="1184" t="s">
        <v>325</v>
      </c>
      <c r="C7" s="1184"/>
      <c r="D7" s="1184"/>
      <c r="E7" s="394">
        <f>E8+E13+E16+E17+E20</f>
        <v>122044</v>
      </c>
      <c r="F7" s="394">
        <f>F8+F13+F16+F17+F20</f>
        <v>122044</v>
      </c>
      <c r="G7" s="301">
        <f>G8+G13+G16+G17+G20</f>
        <v>0</v>
      </c>
      <c r="H7" s="301">
        <f>H8+H13+H16+H17+H20</f>
        <v>0</v>
      </c>
      <c r="I7" s="301">
        <f>I8+I13+I16+I17+I20</f>
        <v>0</v>
      </c>
      <c r="J7" s="919">
        <f>J8+J13+J16</f>
        <v>0</v>
      </c>
      <c r="K7" s="394">
        <f>K8+K13+K16+K17+K20</f>
        <v>101209</v>
      </c>
      <c r="L7" s="394">
        <f>L8+L13+L16+L17+L20</f>
        <v>101209</v>
      </c>
      <c r="M7" s="301">
        <f>M8+M13+M16+M17+M20</f>
        <v>0</v>
      </c>
      <c r="N7" s="301">
        <f>N8+N13+N16+N17+N20</f>
        <v>0</v>
      </c>
      <c r="O7" s="943" t="e">
        <f>N7/M7</f>
        <v>#DIV/0!</v>
      </c>
      <c r="P7" s="301">
        <f>P8+P13+P16</f>
        <v>0</v>
      </c>
      <c r="Q7" s="394">
        <f>Q8+Q13+Q16</f>
        <v>20835</v>
      </c>
      <c r="R7" s="394">
        <f>R8+R13+R16</f>
        <v>20835</v>
      </c>
      <c r="S7" s="301">
        <f>S8+S13+S16</f>
        <v>0</v>
      </c>
      <c r="T7" s="301">
        <f>T8+T13+T16</f>
        <v>0</v>
      </c>
      <c r="U7" s="943"/>
      <c r="V7" s="301">
        <f>V8+V13+V16</f>
        <v>0</v>
      </c>
    </row>
    <row r="8" spans="1:22" ht="21.75" customHeight="1">
      <c r="A8" s="695"/>
      <c r="B8" s="261" t="s">
        <v>39</v>
      </c>
      <c r="C8" s="1188" t="s">
        <v>326</v>
      </c>
      <c r="D8" s="1188"/>
      <c r="E8" s="510">
        <f aca="true" t="shared" si="0" ref="E8:N8">SUM(E9:E12)</f>
        <v>18200</v>
      </c>
      <c r="F8" s="510">
        <f>SUM(F9:F12)</f>
        <v>18200</v>
      </c>
      <c r="G8" s="511">
        <f t="shared" si="0"/>
        <v>0</v>
      </c>
      <c r="H8" s="511">
        <f t="shared" si="0"/>
        <v>0</v>
      </c>
      <c r="I8" s="511">
        <f t="shared" si="0"/>
        <v>0</v>
      </c>
      <c r="J8" s="920">
        <f t="shared" si="0"/>
        <v>0</v>
      </c>
      <c r="K8" s="510">
        <f t="shared" si="0"/>
        <v>18200</v>
      </c>
      <c r="L8" s="510">
        <f>SUM(L9:L12)</f>
        <v>18200</v>
      </c>
      <c r="M8" s="511">
        <f t="shared" si="0"/>
        <v>0</v>
      </c>
      <c r="N8" s="511">
        <f t="shared" si="0"/>
        <v>0</v>
      </c>
      <c r="O8" s="944" t="e">
        <f aca="true" t="shared" si="1" ref="O8:O62">N8/M8</f>
        <v>#DIV/0!</v>
      </c>
      <c r="P8" s="511">
        <f>SUM(P9:P12)</f>
        <v>0</v>
      </c>
      <c r="Q8" s="510"/>
      <c r="R8" s="510"/>
      <c r="S8" s="511"/>
      <c r="T8" s="511"/>
      <c r="U8" s="944"/>
      <c r="V8" s="302"/>
    </row>
    <row r="9" spans="1:22" ht="21.75" customHeight="1">
      <c r="A9" s="110"/>
      <c r="B9" s="106"/>
      <c r="C9" s="106" t="s">
        <v>331</v>
      </c>
      <c r="D9" s="357" t="s">
        <v>327</v>
      </c>
      <c r="E9" s="396"/>
      <c r="F9" s="396"/>
      <c r="G9" s="303"/>
      <c r="H9" s="303"/>
      <c r="I9" s="303"/>
      <c r="J9" s="921"/>
      <c r="K9" s="396"/>
      <c r="L9" s="396"/>
      <c r="M9" s="303"/>
      <c r="N9" s="303"/>
      <c r="O9" s="945"/>
      <c r="P9" s="303"/>
      <c r="Q9" s="396"/>
      <c r="R9" s="396"/>
      <c r="S9" s="303"/>
      <c r="T9" s="303"/>
      <c r="U9" s="945"/>
      <c r="V9" s="303"/>
    </row>
    <row r="10" spans="1:22" ht="21.75" customHeight="1">
      <c r="A10" s="110"/>
      <c r="B10" s="106"/>
      <c r="C10" s="106" t="s">
        <v>332</v>
      </c>
      <c r="D10" s="357" t="s">
        <v>310</v>
      </c>
      <c r="E10" s="396"/>
      <c r="F10" s="396"/>
      <c r="G10" s="303"/>
      <c r="H10" s="303"/>
      <c r="I10" s="303"/>
      <c r="J10" s="921"/>
      <c r="K10" s="396"/>
      <c r="L10" s="396"/>
      <c r="M10" s="303"/>
      <c r="N10" s="303"/>
      <c r="O10" s="945"/>
      <c r="P10" s="303"/>
      <c r="Q10" s="396"/>
      <c r="R10" s="396"/>
      <c r="S10" s="303"/>
      <c r="T10" s="303"/>
      <c r="U10" s="945"/>
      <c r="V10" s="303"/>
    </row>
    <row r="11" spans="1:22" ht="21.75" customHeight="1">
      <c r="A11" s="110"/>
      <c r="B11" s="106"/>
      <c r="C11" s="106" t="s">
        <v>333</v>
      </c>
      <c r="D11" s="357" t="s">
        <v>309</v>
      </c>
      <c r="E11" s="396">
        <v>18200</v>
      </c>
      <c r="F11" s="396">
        <v>18200</v>
      </c>
      <c r="G11" s="303"/>
      <c r="H11" s="303"/>
      <c r="I11" s="303"/>
      <c r="J11" s="921"/>
      <c r="K11" s="396">
        <v>18200</v>
      </c>
      <c r="L11" s="396">
        <v>18200</v>
      </c>
      <c r="M11" s="303"/>
      <c r="N11" s="303"/>
      <c r="O11" s="945" t="e">
        <f t="shared" si="1"/>
        <v>#DIV/0!</v>
      </c>
      <c r="P11" s="303"/>
      <c r="Q11" s="396"/>
      <c r="R11" s="396"/>
      <c r="S11" s="303"/>
      <c r="T11" s="303"/>
      <c r="U11" s="945"/>
      <c r="V11" s="303"/>
    </row>
    <row r="12" spans="1:32" ht="21.75" customHeight="1" hidden="1">
      <c r="A12" s="110"/>
      <c r="B12" s="106"/>
      <c r="C12" s="106"/>
      <c r="D12" s="357"/>
      <c r="E12" s="396"/>
      <c r="F12" s="396"/>
      <c r="G12" s="303"/>
      <c r="H12" s="303"/>
      <c r="I12" s="303"/>
      <c r="J12" s="921"/>
      <c r="K12" s="396"/>
      <c r="L12" s="396"/>
      <c r="M12" s="303"/>
      <c r="N12" s="303"/>
      <c r="O12" s="945" t="e">
        <f t="shared" si="1"/>
        <v>#DIV/0!</v>
      </c>
      <c r="P12" s="303"/>
      <c r="Q12" s="396"/>
      <c r="R12" s="396"/>
      <c r="S12" s="303"/>
      <c r="T12" s="303"/>
      <c r="U12" s="945"/>
      <c r="V12" s="303"/>
      <c r="AF12" s="353" t="s">
        <v>274</v>
      </c>
    </row>
    <row r="13" spans="1:22" ht="21.75" customHeight="1">
      <c r="A13" s="110"/>
      <c r="B13" s="106" t="s">
        <v>40</v>
      </c>
      <c r="C13" s="1190" t="s">
        <v>328</v>
      </c>
      <c r="D13" s="1190"/>
      <c r="E13" s="396">
        <f>SUM(E14:E15)</f>
        <v>90000</v>
      </c>
      <c r="F13" s="396">
        <f>SUM(F14:F15)</f>
        <v>90000</v>
      </c>
      <c r="G13" s="303">
        <f>SUM(G14:G15)</f>
        <v>0</v>
      </c>
      <c r="H13" s="303">
        <f>SUM(H14:H15)</f>
        <v>0</v>
      </c>
      <c r="I13" s="303">
        <f>SUM(I14:I15)</f>
        <v>0</v>
      </c>
      <c r="J13" s="921"/>
      <c r="K13" s="396">
        <f>SUM(K14:K15)</f>
        <v>69165</v>
      </c>
      <c r="L13" s="396">
        <f>SUM(L14:L15)</f>
        <v>69165</v>
      </c>
      <c r="M13" s="396">
        <f>SUM(M14:M15)</f>
        <v>0</v>
      </c>
      <c r="N13" s="396">
        <f>SUM(N14:N15)</f>
        <v>0</v>
      </c>
      <c r="O13" s="396" t="e">
        <f>SUM(O14:O15)</f>
        <v>#DIV/0!</v>
      </c>
      <c r="P13" s="396">
        <f>SUM(P14:P15)</f>
        <v>0</v>
      </c>
      <c r="Q13" s="396">
        <f>SUM(Q14:Q15)</f>
        <v>20835</v>
      </c>
      <c r="R13" s="396">
        <f>SUM(R14:R15)</f>
        <v>20835</v>
      </c>
      <c r="S13" s="303"/>
      <c r="T13" s="303">
        <f>SUM(T14:T15)</f>
        <v>0</v>
      </c>
      <c r="U13" s="945"/>
      <c r="V13" s="303"/>
    </row>
    <row r="14" spans="1:22" ht="21.75" customHeight="1">
      <c r="A14" s="110"/>
      <c r="B14" s="106"/>
      <c r="C14" s="106" t="s">
        <v>329</v>
      </c>
      <c r="D14" s="632" t="s">
        <v>334</v>
      </c>
      <c r="E14" s="396">
        <v>90000</v>
      </c>
      <c r="F14" s="396">
        <v>90000</v>
      </c>
      <c r="G14" s="303"/>
      <c r="H14" s="303"/>
      <c r="I14" s="303"/>
      <c r="J14" s="921"/>
      <c r="K14" s="396">
        <f>E14-Q14</f>
        <v>69165</v>
      </c>
      <c r="L14" s="396">
        <f>F14-R14</f>
        <v>69165</v>
      </c>
      <c r="M14" s="303"/>
      <c r="N14" s="303"/>
      <c r="O14" s="945" t="e">
        <f t="shared" si="1"/>
        <v>#DIV/0!</v>
      </c>
      <c r="P14" s="303"/>
      <c r="Q14" s="396">
        <v>20835</v>
      </c>
      <c r="R14" s="396">
        <v>20835</v>
      </c>
      <c r="S14" s="303"/>
      <c r="T14" s="303"/>
      <c r="U14" s="945"/>
      <c r="V14" s="397"/>
    </row>
    <row r="15" spans="1:22" ht="21.75" customHeight="1">
      <c r="A15" s="110"/>
      <c r="B15" s="106"/>
      <c r="C15" s="106" t="s">
        <v>330</v>
      </c>
      <c r="D15" s="632" t="s">
        <v>335</v>
      </c>
      <c r="E15" s="396"/>
      <c r="F15" s="396"/>
      <c r="G15" s="303"/>
      <c r="H15" s="303"/>
      <c r="I15" s="303"/>
      <c r="J15" s="921"/>
      <c r="K15" s="396"/>
      <c r="L15" s="396"/>
      <c r="M15" s="303"/>
      <c r="N15" s="303"/>
      <c r="O15" s="945"/>
      <c r="P15" s="303"/>
      <c r="Q15" s="396"/>
      <c r="R15" s="396"/>
      <c r="S15" s="303"/>
      <c r="T15" s="303"/>
      <c r="U15" s="945"/>
      <c r="V15" s="397"/>
    </row>
    <row r="16" spans="1:22" ht="21.75" customHeight="1">
      <c r="A16" s="110"/>
      <c r="B16" s="106" t="s">
        <v>119</v>
      </c>
      <c r="C16" s="1190" t="s">
        <v>336</v>
      </c>
      <c r="D16" s="1190"/>
      <c r="E16" s="396">
        <v>12500</v>
      </c>
      <c r="F16" s="396">
        <v>12500</v>
      </c>
      <c r="G16" s="303"/>
      <c r="H16" s="303"/>
      <c r="I16" s="303"/>
      <c r="J16" s="922"/>
      <c r="K16" s="396">
        <v>12500</v>
      </c>
      <c r="L16" s="396">
        <v>12500</v>
      </c>
      <c r="M16" s="303"/>
      <c r="N16" s="303"/>
      <c r="O16" s="946" t="e">
        <f t="shared" si="1"/>
        <v>#DIV/0!</v>
      </c>
      <c r="P16" s="696"/>
      <c r="Q16" s="396"/>
      <c r="R16" s="396"/>
      <c r="S16" s="303"/>
      <c r="T16" s="696"/>
      <c r="U16" s="946"/>
      <c r="V16" s="445"/>
    </row>
    <row r="17" spans="1:22" ht="21.75" customHeight="1">
      <c r="A17" s="110"/>
      <c r="B17" s="106" t="s">
        <v>52</v>
      </c>
      <c r="C17" s="1192" t="s">
        <v>337</v>
      </c>
      <c r="D17" s="1192"/>
      <c r="E17" s="396">
        <f>SUM(E18:E19)</f>
        <v>1000</v>
      </c>
      <c r="F17" s="396">
        <f>SUM(F18:F19)</f>
        <v>1000</v>
      </c>
      <c r="G17" s="303"/>
      <c r="H17" s="303"/>
      <c r="I17" s="303"/>
      <c r="J17" s="922"/>
      <c r="K17" s="396">
        <f>SUM(K18:K19)</f>
        <v>1000</v>
      </c>
      <c r="L17" s="396">
        <f>SUM(L18:L19)</f>
        <v>1000</v>
      </c>
      <c r="M17" s="303"/>
      <c r="N17" s="303"/>
      <c r="O17" s="946" t="e">
        <f t="shared" si="1"/>
        <v>#DIV/0!</v>
      </c>
      <c r="P17" s="696"/>
      <c r="Q17" s="396"/>
      <c r="R17" s="396"/>
      <c r="S17" s="303"/>
      <c r="T17" s="303"/>
      <c r="U17" s="946"/>
      <c r="V17" s="694"/>
    </row>
    <row r="18" spans="1:22" ht="21.75" customHeight="1">
      <c r="A18" s="110"/>
      <c r="B18" s="106"/>
      <c r="C18" s="106" t="s">
        <v>338</v>
      </c>
      <c r="D18" s="632" t="s">
        <v>340</v>
      </c>
      <c r="E18" s="396"/>
      <c r="F18" s="396"/>
      <c r="G18" s="303"/>
      <c r="H18" s="303"/>
      <c r="I18" s="303"/>
      <c r="J18" s="922"/>
      <c r="K18" s="396"/>
      <c r="L18" s="396"/>
      <c r="M18" s="303"/>
      <c r="N18" s="303"/>
      <c r="O18" s="946"/>
      <c r="P18" s="696"/>
      <c r="Q18" s="396"/>
      <c r="R18" s="396"/>
      <c r="S18" s="303"/>
      <c r="T18" s="696"/>
      <c r="U18" s="946"/>
      <c r="V18" s="694"/>
    </row>
    <row r="19" spans="1:22" ht="21.75" customHeight="1">
      <c r="A19" s="110"/>
      <c r="B19" s="106"/>
      <c r="C19" s="106" t="s">
        <v>339</v>
      </c>
      <c r="D19" s="632" t="s">
        <v>311</v>
      </c>
      <c r="E19" s="396">
        <v>1000</v>
      </c>
      <c r="F19" s="396">
        <v>1000</v>
      </c>
      <c r="G19" s="303"/>
      <c r="H19" s="303"/>
      <c r="I19" s="303"/>
      <c r="J19" s="922"/>
      <c r="K19" s="396">
        <v>1000</v>
      </c>
      <c r="L19" s="396">
        <v>1000</v>
      </c>
      <c r="M19" s="303"/>
      <c r="N19" s="303"/>
      <c r="O19" s="946" t="e">
        <f t="shared" si="1"/>
        <v>#DIV/0!</v>
      </c>
      <c r="P19" s="696"/>
      <c r="Q19" s="396"/>
      <c r="R19" s="396"/>
      <c r="S19" s="303"/>
      <c r="T19" s="696"/>
      <c r="U19" s="946"/>
      <c r="V19" s="694"/>
    </row>
    <row r="20" spans="1:22" ht="21.75" customHeight="1" thickBot="1">
      <c r="A20" s="513"/>
      <c r="B20" s="697" t="s">
        <v>53</v>
      </c>
      <c r="C20" s="1194" t="s">
        <v>341</v>
      </c>
      <c r="D20" s="1194"/>
      <c r="E20" s="512">
        <v>344</v>
      </c>
      <c r="F20" s="512">
        <v>344</v>
      </c>
      <c r="G20" s="965"/>
      <c r="H20" s="965"/>
      <c r="I20" s="965"/>
      <c r="J20" s="923"/>
      <c r="K20" s="512">
        <v>344</v>
      </c>
      <c r="L20" s="512">
        <v>344</v>
      </c>
      <c r="M20" s="965"/>
      <c r="N20" s="965"/>
      <c r="O20" s="947" t="e">
        <f t="shared" si="1"/>
        <v>#DIV/0!</v>
      </c>
      <c r="P20" s="698"/>
      <c r="Q20" s="512"/>
      <c r="R20" s="512"/>
      <c r="S20" s="965"/>
      <c r="T20" s="698"/>
      <c r="U20" s="947"/>
      <c r="V20" s="694"/>
    </row>
    <row r="21" spans="1:23" ht="21.75" customHeight="1" thickBot="1">
      <c r="A21" s="113" t="s">
        <v>342</v>
      </c>
      <c r="B21" s="1184" t="s">
        <v>343</v>
      </c>
      <c r="C21" s="1184"/>
      <c r="D21" s="1184"/>
      <c r="E21" s="394">
        <f>E22+E23+E24+E28+E29+E30+E31</f>
        <v>11976</v>
      </c>
      <c r="F21" s="394">
        <f>F22+F23+F24+F28+F29+F30+F31</f>
        <v>11976</v>
      </c>
      <c r="G21" s="301">
        <f>G22+G23+G24+G28+G29+G30+G31</f>
        <v>0</v>
      </c>
      <c r="H21" s="301">
        <f>H22+H23+H24+H28+H29+H30+H31</f>
        <v>0</v>
      </c>
      <c r="I21" s="301">
        <f>I22+I23+I24+I28+I29+I30+I31</f>
        <v>0</v>
      </c>
      <c r="J21" s="961">
        <f>SUM(J22:J31)</f>
        <v>0</v>
      </c>
      <c r="K21" s="394">
        <f>K22+K23+K24+K28+K29+K30+K31</f>
        <v>11976</v>
      </c>
      <c r="L21" s="394">
        <f>L22+L23+L24+L28+L29+L30+L31</f>
        <v>11976</v>
      </c>
      <c r="M21" s="301">
        <f>M22+M23+M24+M28+M29+M30+M31</f>
        <v>0</v>
      </c>
      <c r="N21" s="301">
        <f>N22+N23+N24+N28+N29+N30+N31</f>
        <v>0</v>
      </c>
      <c r="O21" s="943" t="e">
        <f t="shared" si="1"/>
        <v>#DIV/0!</v>
      </c>
      <c r="P21" s="446">
        <f>SUM(P22:P31)</f>
        <v>0</v>
      </c>
      <c r="Q21" s="394">
        <f>SUM(Q22:Q31)</f>
        <v>0</v>
      </c>
      <c r="R21" s="394">
        <f>SUM(R22:R31)</f>
        <v>0</v>
      </c>
      <c r="S21" s="301">
        <f>SUM(S22:S31)</f>
        <v>0</v>
      </c>
      <c r="T21" s="301">
        <f>SUM(T22:T31)</f>
        <v>0</v>
      </c>
      <c r="U21" s="943" t="e">
        <f>T21/S21</f>
        <v>#DIV/0!</v>
      </c>
      <c r="V21" s="446">
        <f>SUM(V22:V31)</f>
        <v>0</v>
      </c>
      <c r="W21" s="352"/>
    </row>
    <row r="22" spans="1:22" ht="21.75" customHeight="1">
      <c r="A22" s="111"/>
      <c r="B22" s="112" t="s">
        <v>42</v>
      </c>
      <c r="C22" s="1191" t="s">
        <v>344</v>
      </c>
      <c r="D22" s="1191"/>
      <c r="E22" s="395">
        <v>150</v>
      </c>
      <c r="F22" s="395">
        <v>150</v>
      </c>
      <c r="G22" s="302"/>
      <c r="H22" s="302"/>
      <c r="I22" s="302"/>
      <c r="J22" s="924"/>
      <c r="K22" s="395">
        <v>150</v>
      </c>
      <c r="L22" s="395">
        <v>150</v>
      </c>
      <c r="M22" s="302"/>
      <c r="N22" s="447"/>
      <c r="O22" s="948" t="e">
        <f t="shared" si="1"/>
        <v>#DIV/0!</v>
      </c>
      <c r="P22" s="447"/>
      <c r="Q22" s="395"/>
      <c r="R22" s="395"/>
      <c r="S22" s="302"/>
      <c r="T22" s="302"/>
      <c r="U22" s="948" t="e">
        <f>T22/S22</f>
        <v>#DIV/0!</v>
      </c>
      <c r="V22" s="447"/>
    </row>
    <row r="23" spans="1:22" ht="21.75" customHeight="1">
      <c r="A23" s="110"/>
      <c r="B23" s="106" t="s">
        <v>43</v>
      </c>
      <c r="C23" s="1179" t="s">
        <v>380</v>
      </c>
      <c r="D23" s="1179"/>
      <c r="E23" s="401">
        <v>450</v>
      </c>
      <c r="F23" s="401">
        <v>450</v>
      </c>
      <c r="G23" s="305"/>
      <c r="H23" s="305"/>
      <c r="I23" s="305"/>
      <c r="J23" s="925"/>
      <c r="K23" s="401">
        <v>450</v>
      </c>
      <c r="L23" s="401">
        <v>450</v>
      </c>
      <c r="M23" s="305"/>
      <c r="N23" s="305"/>
      <c r="O23" s="908" t="e">
        <f t="shared" si="1"/>
        <v>#DIV/0!</v>
      </c>
      <c r="P23" s="305"/>
      <c r="Q23" s="401"/>
      <c r="R23" s="401"/>
      <c r="S23" s="305"/>
      <c r="T23" s="305"/>
      <c r="U23" s="908"/>
      <c r="V23" s="305"/>
    </row>
    <row r="24" spans="1:22" ht="21.75" customHeight="1">
      <c r="A24" s="110"/>
      <c r="B24" s="106" t="s">
        <v>44</v>
      </c>
      <c r="C24" s="1179" t="s">
        <v>346</v>
      </c>
      <c r="D24" s="1179"/>
      <c r="E24" s="401">
        <f>SUM(E25:E27)</f>
        <v>9476</v>
      </c>
      <c r="F24" s="401">
        <f>SUM(F25:F27)</f>
        <v>9476</v>
      </c>
      <c r="G24" s="305">
        <f>SUM(G25:G27)</f>
        <v>0</v>
      </c>
      <c r="H24" s="305">
        <f>SUM(H25:H27)</f>
        <v>0</v>
      </c>
      <c r="I24" s="305">
        <f>SUM(I25:I27)</f>
        <v>0</v>
      </c>
      <c r="J24" s="925"/>
      <c r="K24" s="401">
        <f>SUM(K25:K27)</f>
        <v>9476</v>
      </c>
      <c r="L24" s="401">
        <f>SUM(L25:L27)</f>
        <v>9476</v>
      </c>
      <c r="M24" s="305"/>
      <c r="N24" s="305"/>
      <c r="O24" s="908" t="e">
        <f t="shared" si="1"/>
        <v>#DIV/0!</v>
      </c>
      <c r="P24" s="305"/>
      <c r="Q24" s="401"/>
      <c r="R24" s="401"/>
      <c r="S24" s="305"/>
      <c r="T24" s="305"/>
      <c r="U24" s="908"/>
      <c r="V24" s="305"/>
    </row>
    <row r="25" spans="1:22" ht="21.75" customHeight="1">
      <c r="A25" s="110"/>
      <c r="B25" s="106"/>
      <c r="C25" s="106" t="s">
        <v>102</v>
      </c>
      <c r="D25" s="357" t="s">
        <v>347</v>
      </c>
      <c r="E25" s="401">
        <v>9476</v>
      </c>
      <c r="F25" s="401">
        <v>9476</v>
      </c>
      <c r="G25" s="305"/>
      <c r="H25" s="305"/>
      <c r="I25" s="305"/>
      <c r="J25" s="925"/>
      <c r="K25" s="401">
        <v>9476</v>
      </c>
      <c r="L25" s="401">
        <v>9476</v>
      </c>
      <c r="M25" s="305"/>
      <c r="N25" s="305"/>
      <c r="O25" s="908" t="e">
        <f t="shared" si="1"/>
        <v>#DIV/0!</v>
      </c>
      <c r="P25" s="305"/>
      <c r="Q25" s="401"/>
      <c r="R25" s="401"/>
      <c r="S25" s="305"/>
      <c r="T25" s="305"/>
      <c r="U25" s="908"/>
      <c r="V25" s="305"/>
    </row>
    <row r="26" spans="1:22" ht="41.25" customHeight="1">
      <c r="A26" s="110"/>
      <c r="B26" s="106"/>
      <c r="C26" s="106" t="s">
        <v>103</v>
      </c>
      <c r="D26" s="357" t="s">
        <v>348</v>
      </c>
      <c r="E26" s="401"/>
      <c r="F26" s="401"/>
      <c r="G26" s="305"/>
      <c r="H26" s="305"/>
      <c r="I26" s="305"/>
      <c r="J26" s="925"/>
      <c r="K26" s="401"/>
      <c r="L26" s="401"/>
      <c r="M26" s="305"/>
      <c r="N26" s="305"/>
      <c r="O26" s="908"/>
      <c r="P26" s="305"/>
      <c r="Q26" s="401"/>
      <c r="R26" s="401"/>
      <c r="S26" s="305"/>
      <c r="T26" s="305"/>
      <c r="U26" s="908"/>
      <c r="V26" s="305"/>
    </row>
    <row r="27" spans="1:22" ht="21.75" customHeight="1">
      <c r="A27" s="110"/>
      <c r="B27" s="106"/>
      <c r="C27" s="106" t="s">
        <v>104</v>
      </c>
      <c r="D27" s="357" t="s">
        <v>349</v>
      </c>
      <c r="E27" s="401"/>
      <c r="F27" s="401"/>
      <c r="G27" s="305"/>
      <c r="H27" s="305"/>
      <c r="I27" s="305"/>
      <c r="J27" s="925"/>
      <c r="K27" s="401"/>
      <c r="L27" s="401"/>
      <c r="M27" s="305"/>
      <c r="N27" s="305"/>
      <c r="O27" s="908"/>
      <c r="P27" s="305"/>
      <c r="Q27" s="401"/>
      <c r="R27" s="401"/>
      <c r="S27" s="305"/>
      <c r="T27" s="305"/>
      <c r="U27" s="908"/>
      <c r="V27" s="305"/>
    </row>
    <row r="28" spans="1:22" ht="21.75" customHeight="1">
      <c r="A28" s="110"/>
      <c r="B28" s="106" t="s">
        <v>312</v>
      </c>
      <c r="C28" s="1179" t="s">
        <v>350</v>
      </c>
      <c r="D28" s="1179"/>
      <c r="E28" s="401">
        <v>50</v>
      </c>
      <c r="F28" s="401">
        <v>50</v>
      </c>
      <c r="G28" s="305"/>
      <c r="H28" s="305"/>
      <c r="I28" s="305"/>
      <c r="J28" s="925"/>
      <c r="K28" s="401">
        <v>50</v>
      </c>
      <c r="L28" s="401">
        <v>50</v>
      </c>
      <c r="M28" s="305"/>
      <c r="N28" s="305"/>
      <c r="O28" s="908" t="e">
        <f t="shared" si="1"/>
        <v>#DIV/0!</v>
      </c>
      <c r="P28" s="305"/>
      <c r="Q28" s="401"/>
      <c r="R28" s="401"/>
      <c r="S28" s="305"/>
      <c r="T28" s="305"/>
      <c r="U28" s="908" t="e">
        <f>T28/S28</f>
        <v>#DIV/0!</v>
      </c>
      <c r="V28" s="305"/>
    </row>
    <row r="29" spans="1:22" ht="21.75" customHeight="1">
      <c r="A29" s="114"/>
      <c r="B29" s="115" t="s">
        <v>351</v>
      </c>
      <c r="C29" s="1179" t="s">
        <v>352</v>
      </c>
      <c r="D29" s="1179"/>
      <c r="E29" s="401"/>
      <c r="F29" s="401"/>
      <c r="G29" s="305"/>
      <c r="H29" s="305"/>
      <c r="I29" s="305"/>
      <c r="J29" s="925"/>
      <c r="K29" s="401"/>
      <c r="L29" s="401"/>
      <c r="M29" s="305"/>
      <c r="N29" s="305"/>
      <c r="O29" s="908"/>
      <c r="P29" s="305"/>
      <c r="Q29" s="401"/>
      <c r="R29" s="401"/>
      <c r="S29" s="305"/>
      <c r="T29" s="305"/>
      <c r="U29" s="908"/>
      <c r="V29" s="305"/>
    </row>
    <row r="30" spans="1:22" ht="21.75" customHeight="1">
      <c r="A30" s="114"/>
      <c r="B30" s="115" t="s">
        <v>353</v>
      </c>
      <c r="C30" s="1179" t="s">
        <v>354</v>
      </c>
      <c r="D30" s="1179"/>
      <c r="E30" s="401">
        <v>1850</v>
      </c>
      <c r="F30" s="401">
        <v>1850</v>
      </c>
      <c r="G30" s="305"/>
      <c r="H30" s="305"/>
      <c r="I30" s="305"/>
      <c r="J30" s="925"/>
      <c r="K30" s="401">
        <v>1850</v>
      </c>
      <c r="L30" s="401">
        <v>1850</v>
      </c>
      <c r="M30" s="305"/>
      <c r="N30" s="305"/>
      <c r="O30" s="908" t="e">
        <f t="shared" si="1"/>
        <v>#DIV/0!</v>
      </c>
      <c r="P30" s="305"/>
      <c r="Q30" s="401"/>
      <c r="R30" s="401"/>
      <c r="S30" s="305"/>
      <c r="T30" s="305"/>
      <c r="U30" s="908"/>
      <c r="V30" s="305"/>
    </row>
    <row r="31" spans="1:22" ht="21.75" customHeight="1" thickBot="1">
      <c r="A31" s="114"/>
      <c r="B31" s="115" t="s">
        <v>75</v>
      </c>
      <c r="C31" s="1189" t="s">
        <v>76</v>
      </c>
      <c r="D31" s="1189"/>
      <c r="E31" s="401"/>
      <c r="F31" s="401"/>
      <c r="G31" s="305"/>
      <c r="H31" s="305"/>
      <c r="I31" s="305"/>
      <c r="J31" s="925"/>
      <c r="K31" s="401"/>
      <c r="L31" s="401"/>
      <c r="M31" s="305"/>
      <c r="N31" s="305"/>
      <c r="O31" s="908" t="e">
        <f t="shared" si="1"/>
        <v>#DIV/0!</v>
      </c>
      <c r="P31" s="305"/>
      <c r="Q31" s="401"/>
      <c r="R31" s="401"/>
      <c r="S31" s="305"/>
      <c r="T31" s="305"/>
      <c r="U31" s="908"/>
      <c r="V31" s="305"/>
    </row>
    <row r="32" spans="1:22" ht="21.75" customHeight="1" thickBot="1">
      <c r="A32" s="117" t="s">
        <v>10</v>
      </c>
      <c r="B32" s="1184" t="s">
        <v>355</v>
      </c>
      <c r="C32" s="1184"/>
      <c r="D32" s="1184"/>
      <c r="E32" s="389">
        <f>SUM(E33:E37)</f>
        <v>271409</v>
      </c>
      <c r="F32" s="389">
        <f>SUM(F33:F37)</f>
        <v>279559</v>
      </c>
      <c r="G32" s="120">
        <f>SUM(G33:G37)</f>
        <v>0</v>
      </c>
      <c r="H32" s="120">
        <f>SUM(H33:H37)</f>
        <v>0</v>
      </c>
      <c r="I32" s="120">
        <f>SUM(I33:I37)</f>
        <v>0</v>
      </c>
      <c r="J32" s="926"/>
      <c r="K32" s="389">
        <f>SUM(K33:K37)</f>
        <v>271409</v>
      </c>
      <c r="L32" s="389">
        <f>SUM(L33:L37)</f>
        <v>279559</v>
      </c>
      <c r="M32" s="120">
        <f>SUM(M33:M37)</f>
        <v>0</v>
      </c>
      <c r="N32" s="120">
        <f>SUM(N33:N37)</f>
        <v>0</v>
      </c>
      <c r="O32" s="949" t="e">
        <f t="shared" si="1"/>
        <v>#DIV/0!</v>
      </c>
      <c r="P32" s="120"/>
      <c r="Q32" s="389"/>
      <c r="R32" s="389"/>
      <c r="S32" s="120"/>
      <c r="T32" s="120"/>
      <c r="U32" s="949"/>
      <c r="V32" s="120"/>
    </row>
    <row r="33" spans="1:24" ht="21.75" customHeight="1" thickBot="1">
      <c r="A33" s="111"/>
      <c r="B33" s="115" t="s">
        <v>45</v>
      </c>
      <c r="C33" s="1200" t="s">
        <v>356</v>
      </c>
      <c r="D33" s="1200"/>
      <c r="E33" s="718">
        <v>239110</v>
      </c>
      <c r="F33" s="718">
        <f>239110+633+1477</f>
        <v>241220</v>
      </c>
      <c r="G33" s="719"/>
      <c r="H33" s="719"/>
      <c r="I33" s="719"/>
      <c r="J33" s="962"/>
      <c r="K33" s="718">
        <v>239110</v>
      </c>
      <c r="L33" s="718">
        <v>241220</v>
      </c>
      <c r="M33" s="719"/>
      <c r="N33" s="719"/>
      <c r="O33" s="950" t="e">
        <f t="shared" si="1"/>
        <v>#DIV/0!</v>
      </c>
      <c r="P33" s="700"/>
      <c r="Q33" s="718"/>
      <c r="R33" s="718"/>
      <c r="S33" s="719"/>
      <c r="T33" s="719"/>
      <c r="U33" s="950"/>
      <c r="V33" s="120"/>
      <c r="X33" s="352"/>
    </row>
    <row r="34" spans="1:22" ht="21.75" customHeight="1" thickBot="1">
      <c r="A34" s="110"/>
      <c r="B34" s="115" t="s">
        <v>46</v>
      </c>
      <c r="C34" s="1179" t="s">
        <v>357</v>
      </c>
      <c r="D34" s="1179"/>
      <c r="E34" s="401"/>
      <c r="F34" s="401">
        <v>1560</v>
      </c>
      <c r="G34" s="305"/>
      <c r="H34" s="305"/>
      <c r="I34" s="305"/>
      <c r="J34" s="925"/>
      <c r="K34" s="401"/>
      <c r="L34" s="401">
        <v>1560</v>
      </c>
      <c r="M34" s="305"/>
      <c r="N34" s="305"/>
      <c r="O34" s="951" t="e">
        <f t="shared" si="1"/>
        <v>#DIV/0!</v>
      </c>
      <c r="P34" s="701"/>
      <c r="Q34" s="401"/>
      <c r="R34" s="401"/>
      <c r="S34" s="305"/>
      <c r="T34" s="305"/>
      <c r="U34" s="951"/>
      <c r="V34" s="120"/>
    </row>
    <row r="35" spans="1:22" ht="21.75" customHeight="1" thickBot="1">
      <c r="A35" s="110"/>
      <c r="B35" s="115" t="s">
        <v>73</v>
      </c>
      <c r="C35" s="1179" t="s">
        <v>401</v>
      </c>
      <c r="D35" s="1179"/>
      <c r="E35" s="401"/>
      <c r="F35" s="401"/>
      <c r="G35" s="305"/>
      <c r="H35" s="305"/>
      <c r="I35" s="305"/>
      <c r="J35" s="925"/>
      <c r="K35" s="401"/>
      <c r="L35" s="401"/>
      <c r="M35" s="305"/>
      <c r="N35" s="305"/>
      <c r="O35" s="951" t="e">
        <f t="shared" si="1"/>
        <v>#DIV/0!</v>
      </c>
      <c r="P35" s="701"/>
      <c r="Q35" s="401"/>
      <c r="R35" s="401"/>
      <c r="S35" s="305"/>
      <c r="T35" s="305"/>
      <c r="U35" s="951"/>
      <c r="V35" s="120"/>
    </row>
    <row r="36" spans="1:22" ht="21.75" customHeight="1" thickBot="1">
      <c r="A36" s="110"/>
      <c r="B36" s="115" t="s">
        <v>74</v>
      </c>
      <c r="C36" s="1179" t="s">
        <v>416</v>
      </c>
      <c r="D36" s="1179"/>
      <c r="E36" s="401"/>
      <c r="F36" s="401"/>
      <c r="G36" s="305"/>
      <c r="H36" s="305"/>
      <c r="I36" s="305"/>
      <c r="J36" s="925"/>
      <c r="K36" s="401"/>
      <c r="L36" s="401"/>
      <c r="M36" s="305"/>
      <c r="N36" s="305"/>
      <c r="O36" s="951" t="e">
        <f t="shared" si="1"/>
        <v>#DIV/0!</v>
      </c>
      <c r="P36" s="701"/>
      <c r="Q36" s="401"/>
      <c r="R36" s="401"/>
      <c r="S36" s="305"/>
      <c r="T36" s="305"/>
      <c r="U36" s="951"/>
      <c r="V36" s="120"/>
    </row>
    <row r="37" spans="1:22" ht="21.75" customHeight="1" thickBot="1">
      <c r="A37" s="110"/>
      <c r="B37" s="115" t="s">
        <v>412</v>
      </c>
      <c r="C37" s="1179" t="s">
        <v>358</v>
      </c>
      <c r="D37" s="1179"/>
      <c r="E37" s="401">
        <f>SUM(E38:E40)</f>
        <v>32299</v>
      </c>
      <c r="F37" s="401">
        <f>SUM(F38:F40)</f>
        <v>36779</v>
      </c>
      <c r="G37" s="305">
        <f>SUM(G38:G40)</f>
        <v>0</v>
      </c>
      <c r="H37" s="305">
        <f>SUM(H38:H40)</f>
        <v>0</v>
      </c>
      <c r="I37" s="305">
        <f>SUM(I38:I40)</f>
        <v>0</v>
      </c>
      <c r="J37" s="925"/>
      <c r="K37" s="401">
        <f>SUM(K38:K40)</f>
        <v>32299</v>
      </c>
      <c r="L37" s="401">
        <f>SUM(L38:L40)</f>
        <v>36779</v>
      </c>
      <c r="M37" s="305"/>
      <c r="N37" s="305"/>
      <c r="O37" s="951" t="e">
        <f t="shared" si="1"/>
        <v>#DIV/0!</v>
      </c>
      <c r="P37" s="701"/>
      <c r="Q37" s="401"/>
      <c r="R37" s="401"/>
      <c r="S37" s="305"/>
      <c r="T37" s="305"/>
      <c r="U37" s="951"/>
      <c r="V37" s="120"/>
    </row>
    <row r="38" spans="1:22" ht="21.75" customHeight="1" thickBot="1">
      <c r="A38" s="110"/>
      <c r="B38" s="115"/>
      <c r="C38" s="112" t="s">
        <v>413</v>
      </c>
      <c r="D38" s="699" t="s">
        <v>36</v>
      </c>
      <c r="E38" s="401">
        <v>7919</v>
      </c>
      <c r="F38" s="401">
        <v>7919</v>
      </c>
      <c r="G38" s="305"/>
      <c r="H38" s="305"/>
      <c r="I38" s="305"/>
      <c r="J38" s="925"/>
      <c r="K38" s="401">
        <v>7919</v>
      </c>
      <c r="L38" s="401">
        <v>7919</v>
      </c>
      <c r="M38" s="305"/>
      <c r="N38" s="305"/>
      <c r="O38" s="951" t="e">
        <f t="shared" si="1"/>
        <v>#DIV/0!</v>
      </c>
      <c r="P38" s="701"/>
      <c r="Q38" s="401"/>
      <c r="R38" s="401"/>
      <c r="S38" s="305"/>
      <c r="T38" s="305"/>
      <c r="U38" s="951"/>
      <c r="V38" s="120"/>
    </row>
    <row r="39" spans="1:22" ht="21.75" customHeight="1" thickBot="1">
      <c r="A39" s="110"/>
      <c r="B39" s="115"/>
      <c r="C39" s="106" t="s">
        <v>414</v>
      </c>
      <c r="D39" s="357" t="s">
        <v>35</v>
      </c>
      <c r="E39" s="401"/>
      <c r="F39" s="401"/>
      <c r="G39" s="305"/>
      <c r="H39" s="305"/>
      <c r="I39" s="305"/>
      <c r="J39" s="925"/>
      <c r="K39" s="401"/>
      <c r="L39" s="401"/>
      <c r="M39" s="305"/>
      <c r="N39" s="305"/>
      <c r="O39" s="951"/>
      <c r="P39" s="701"/>
      <c r="Q39" s="401"/>
      <c r="R39" s="401"/>
      <c r="S39" s="305"/>
      <c r="T39" s="305"/>
      <c r="U39" s="951"/>
      <c r="V39" s="120"/>
    </row>
    <row r="40" spans="1:22" ht="21.75" customHeight="1" thickBot="1">
      <c r="A40" s="110"/>
      <c r="B40" s="115"/>
      <c r="C40" s="106" t="s">
        <v>415</v>
      </c>
      <c r="D40" s="357" t="s">
        <v>37</v>
      </c>
      <c r="E40" s="634">
        <v>24380</v>
      </c>
      <c r="F40" s="634">
        <f>24380+8150-3670</f>
        <v>28860</v>
      </c>
      <c r="G40" s="635"/>
      <c r="H40" s="635"/>
      <c r="I40" s="635"/>
      <c r="J40" s="963"/>
      <c r="K40" s="634">
        <v>24380</v>
      </c>
      <c r="L40" s="634">
        <f>F40</f>
        <v>28860</v>
      </c>
      <c r="M40" s="635"/>
      <c r="N40" s="635"/>
      <c r="O40" s="952" t="e">
        <f t="shared" si="1"/>
        <v>#DIV/0!</v>
      </c>
      <c r="P40" s="702"/>
      <c r="Q40" s="634"/>
      <c r="R40" s="634"/>
      <c r="S40" s="635"/>
      <c r="T40" s="635"/>
      <c r="U40" s="952"/>
      <c r="V40" s="120"/>
    </row>
    <row r="41" spans="1:22" ht="21.75" customHeight="1" thickBot="1">
      <c r="A41" s="117" t="s">
        <v>11</v>
      </c>
      <c r="B41" s="1196" t="s">
        <v>359</v>
      </c>
      <c r="C41" s="1196"/>
      <c r="D41" s="1196"/>
      <c r="E41" s="389">
        <f>SUM(E42:E43)</f>
        <v>35508</v>
      </c>
      <c r="F41" s="389">
        <f>SUM(F42:F43)</f>
        <v>35508</v>
      </c>
      <c r="G41" s="120">
        <f>SUM(G42:G43)+G47</f>
        <v>0</v>
      </c>
      <c r="H41" s="120">
        <f>SUM(H42:H43)+H47</f>
        <v>0</v>
      </c>
      <c r="I41" s="120">
        <f>SUM(I42:I43)+I47</f>
        <v>0</v>
      </c>
      <c r="J41" s="926">
        <f>SUM(J42:J48)</f>
        <v>0</v>
      </c>
      <c r="K41" s="389">
        <f>SUM(K42:K43)</f>
        <v>35508</v>
      </c>
      <c r="L41" s="389">
        <f>SUM(L42:L43)</f>
        <v>35508</v>
      </c>
      <c r="M41" s="120">
        <f>SUM(M42:M43)+M47</f>
        <v>0</v>
      </c>
      <c r="N41" s="120">
        <f>SUM(N42:N43)+N47</f>
        <v>0</v>
      </c>
      <c r="O41" s="949" t="e">
        <f t="shared" si="1"/>
        <v>#DIV/0!</v>
      </c>
      <c r="P41" s="389">
        <f>SUM(P42:P43)</f>
        <v>0</v>
      </c>
      <c r="Q41" s="389">
        <f>SUM(Q42:Q43)</f>
        <v>0</v>
      </c>
      <c r="R41" s="389">
        <f>SUM(R42:R43)</f>
        <v>0</v>
      </c>
      <c r="S41" s="120">
        <f>SUM(S42:S43)</f>
        <v>0</v>
      </c>
      <c r="T41" s="120">
        <f>SUM(T42:T43)</f>
        <v>0</v>
      </c>
      <c r="U41" s="949" t="e">
        <f>T41/S41</f>
        <v>#DIV/0!</v>
      </c>
      <c r="V41" s="120"/>
    </row>
    <row r="42" spans="1:22" ht="21.75" customHeight="1">
      <c r="A42" s="111"/>
      <c r="B42" s="118" t="s">
        <v>360</v>
      </c>
      <c r="C42" s="1191" t="s">
        <v>362</v>
      </c>
      <c r="D42" s="1191"/>
      <c r="E42" s="398"/>
      <c r="F42" s="398"/>
      <c r="G42" s="399"/>
      <c r="H42" s="399"/>
      <c r="I42" s="399"/>
      <c r="J42" s="930"/>
      <c r="K42" s="398"/>
      <c r="L42" s="398"/>
      <c r="M42" s="399"/>
      <c r="N42" s="399"/>
      <c r="O42" s="953"/>
      <c r="P42" s="399"/>
      <c r="Q42" s="398"/>
      <c r="R42" s="398"/>
      <c r="S42" s="399"/>
      <c r="T42" s="399"/>
      <c r="U42" s="953"/>
      <c r="V42" s="399"/>
    </row>
    <row r="43" spans="1:22" ht="21.75" customHeight="1">
      <c r="A43" s="110"/>
      <c r="B43" s="107" t="s">
        <v>361</v>
      </c>
      <c r="C43" s="1179" t="s">
        <v>363</v>
      </c>
      <c r="D43" s="1179"/>
      <c r="E43" s="401">
        <f>SUM(E44:E46)</f>
        <v>35508</v>
      </c>
      <c r="F43" s="401">
        <f>SUM(F44:F46)</f>
        <v>35508</v>
      </c>
      <c r="G43" s="305">
        <f>SUM(G44:G46)</f>
        <v>0</v>
      </c>
      <c r="H43" s="305">
        <f>SUM(H44:H46)</f>
        <v>0</v>
      </c>
      <c r="I43" s="305">
        <f>SUM(I44:I46)</f>
        <v>0</v>
      </c>
      <c r="J43" s="925"/>
      <c r="K43" s="401">
        <f>SUM(K44:K46)</f>
        <v>35508</v>
      </c>
      <c r="L43" s="401">
        <f>SUM(L44:L46)</f>
        <v>35508</v>
      </c>
      <c r="M43" s="401">
        <f>SUM(M44:M46)</f>
        <v>0</v>
      </c>
      <c r="N43" s="401">
        <f>SUM(N44:N46)</f>
        <v>0</v>
      </c>
      <c r="O43" s="401" t="e">
        <f>SUM(O44:O46)</f>
        <v>#DIV/0!</v>
      </c>
      <c r="P43" s="401">
        <f>SUM(P44:P46)</f>
        <v>0</v>
      </c>
      <c r="Q43" s="401">
        <f>SUM(Q44:Q46)</f>
        <v>0</v>
      </c>
      <c r="R43" s="401">
        <f>SUM(R44:R46)</f>
        <v>0</v>
      </c>
      <c r="S43" s="305"/>
      <c r="T43" s="305"/>
      <c r="U43" s="908" t="e">
        <f>T43/S43</f>
        <v>#DIV/0!</v>
      </c>
      <c r="V43" s="305"/>
    </row>
    <row r="44" spans="1:22" ht="21.75" customHeight="1">
      <c r="A44" s="110"/>
      <c r="B44" s="118"/>
      <c r="C44" s="112" t="s">
        <v>364</v>
      </c>
      <c r="D44" s="699" t="s">
        <v>36</v>
      </c>
      <c r="E44" s="401"/>
      <c r="F44" s="401"/>
      <c r="G44" s="305"/>
      <c r="H44" s="305"/>
      <c r="I44" s="305"/>
      <c r="J44" s="925"/>
      <c r="K44" s="401"/>
      <c r="L44" s="401"/>
      <c r="M44" s="305"/>
      <c r="N44" s="305"/>
      <c r="O44" s="908"/>
      <c r="P44" s="305"/>
      <c r="Q44" s="401"/>
      <c r="R44" s="401"/>
      <c r="S44" s="305"/>
      <c r="T44" s="305"/>
      <c r="U44" s="908"/>
      <c r="V44" s="305"/>
    </row>
    <row r="45" spans="1:22" ht="21.75" customHeight="1">
      <c r="A45" s="110"/>
      <c r="B45" s="107"/>
      <c r="C45" s="106" t="s">
        <v>365</v>
      </c>
      <c r="D45" s="699" t="s">
        <v>35</v>
      </c>
      <c r="E45" s="401"/>
      <c r="F45" s="401"/>
      <c r="G45" s="305"/>
      <c r="H45" s="305"/>
      <c r="I45" s="305"/>
      <c r="J45" s="931"/>
      <c r="K45" s="401"/>
      <c r="L45" s="401"/>
      <c r="M45" s="305"/>
      <c r="N45" s="305"/>
      <c r="O45" s="908"/>
      <c r="P45" s="633"/>
      <c r="Q45" s="401"/>
      <c r="R45" s="401"/>
      <c r="S45" s="305"/>
      <c r="T45" s="305"/>
      <c r="U45" s="908" t="e">
        <f>T45/S45</f>
        <v>#DIV/0!</v>
      </c>
      <c r="V45" s="305"/>
    </row>
    <row r="46" spans="1:22" ht="21.75" customHeight="1">
      <c r="A46" s="114"/>
      <c r="B46" s="118"/>
      <c r="C46" s="112" t="s">
        <v>366</v>
      </c>
      <c r="D46" s="699" t="s">
        <v>367</v>
      </c>
      <c r="E46" s="401">
        <v>35508</v>
      </c>
      <c r="F46" s="401">
        <v>35508</v>
      </c>
      <c r="G46" s="305"/>
      <c r="H46" s="305"/>
      <c r="I46" s="305"/>
      <c r="J46" s="931"/>
      <c r="K46" s="401">
        <v>35508</v>
      </c>
      <c r="L46" s="401">
        <v>35508</v>
      </c>
      <c r="M46" s="305"/>
      <c r="N46" s="305"/>
      <c r="O46" s="908" t="e">
        <f t="shared" si="1"/>
        <v>#DIV/0!</v>
      </c>
      <c r="P46" s="633"/>
      <c r="Q46" s="401"/>
      <c r="R46" s="401"/>
      <c r="S46" s="305"/>
      <c r="T46" s="305"/>
      <c r="U46" s="908" t="e">
        <f>T46/S46</f>
        <v>#DIV/0!</v>
      </c>
      <c r="V46" s="444"/>
    </row>
    <row r="47" spans="1:22" ht="21.75" customHeight="1" thickBot="1">
      <c r="A47" s="407"/>
      <c r="B47" s="107" t="s">
        <v>399</v>
      </c>
      <c r="C47" s="1179" t="s">
        <v>400</v>
      </c>
      <c r="D47" s="1179"/>
      <c r="E47" s="401"/>
      <c r="F47" s="401"/>
      <c r="G47" s="305"/>
      <c r="H47" s="305"/>
      <c r="I47" s="305"/>
      <c r="J47" s="931"/>
      <c r="K47" s="401"/>
      <c r="L47" s="401"/>
      <c r="M47" s="305"/>
      <c r="N47" s="305"/>
      <c r="O47" s="908" t="e">
        <f t="shared" si="1"/>
        <v>#DIV/0!</v>
      </c>
      <c r="P47" s="633"/>
      <c r="Q47" s="401"/>
      <c r="R47" s="401"/>
      <c r="S47" s="305"/>
      <c r="T47" s="305"/>
      <c r="U47" s="908"/>
      <c r="V47" s="408"/>
    </row>
    <row r="48" spans="1:22" ht="21.75" customHeight="1" hidden="1" thickBot="1">
      <c r="A48" s="407"/>
      <c r="B48" s="118"/>
      <c r="C48" s="1204"/>
      <c r="D48" s="1204"/>
      <c r="E48" s="634"/>
      <c r="F48" s="634"/>
      <c r="G48" s="635"/>
      <c r="H48" s="635"/>
      <c r="I48" s="635"/>
      <c r="J48" s="932"/>
      <c r="K48" s="634"/>
      <c r="L48" s="634"/>
      <c r="M48" s="635"/>
      <c r="N48" s="635"/>
      <c r="O48" s="909" t="e">
        <f t="shared" si="1"/>
        <v>#DIV/0!</v>
      </c>
      <c r="P48" s="636"/>
      <c r="Q48" s="634"/>
      <c r="R48" s="634"/>
      <c r="S48" s="635"/>
      <c r="T48" s="635"/>
      <c r="U48" s="909" t="e">
        <f>T48/S48</f>
        <v>#DIV/0!</v>
      </c>
      <c r="V48" s="408"/>
    </row>
    <row r="49" spans="1:22" ht="21.75" customHeight="1" thickBot="1">
      <c r="A49" s="117" t="s">
        <v>12</v>
      </c>
      <c r="B49" s="1184" t="s">
        <v>80</v>
      </c>
      <c r="C49" s="1184"/>
      <c r="D49" s="1184"/>
      <c r="E49" s="389">
        <f aca="true" t="shared" si="2" ref="E49:N49">E50+E51</f>
        <v>60</v>
      </c>
      <c r="F49" s="389">
        <f>F50+F51</f>
        <v>60</v>
      </c>
      <c r="G49" s="120">
        <f t="shared" si="2"/>
        <v>0</v>
      </c>
      <c r="H49" s="120">
        <f t="shared" si="2"/>
        <v>0</v>
      </c>
      <c r="I49" s="120">
        <f t="shared" si="2"/>
        <v>0</v>
      </c>
      <c r="J49" s="926">
        <f t="shared" si="2"/>
        <v>0</v>
      </c>
      <c r="K49" s="389">
        <f>K50+K51</f>
        <v>60</v>
      </c>
      <c r="L49" s="389">
        <f>L50+L51</f>
        <v>60</v>
      </c>
      <c r="M49" s="120">
        <f t="shared" si="2"/>
        <v>0</v>
      </c>
      <c r="N49" s="120">
        <f t="shared" si="2"/>
        <v>0</v>
      </c>
      <c r="O49" s="949"/>
      <c r="P49" s="120">
        <f>P50+P51</f>
        <v>0</v>
      </c>
      <c r="Q49" s="389">
        <f>Q50+Q51</f>
        <v>0</v>
      </c>
      <c r="R49" s="389">
        <f>R50+R51</f>
        <v>0</v>
      </c>
      <c r="S49" s="120">
        <f>S50+S51</f>
        <v>0</v>
      </c>
      <c r="T49" s="120">
        <f>T50+T51</f>
        <v>0</v>
      </c>
      <c r="U49" s="949"/>
      <c r="V49" s="120" t="e">
        <f>V50+V51</f>
        <v>#REF!</v>
      </c>
    </row>
    <row r="50" spans="1:22" s="7" customFormat="1" ht="21.75" customHeight="1">
      <c r="A50" s="119"/>
      <c r="B50" s="118" t="s">
        <v>47</v>
      </c>
      <c r="C50" s="1191" t="s">
        <v>381</v>
      </c>
      <c r="D50" s="1191"/>
      <c r="E50" s="400">
        <v>60</v>
      </c>
      <c r="F50" s="400">
        <v>60</v>
      </c>
      <c r="G50" s="304"/>
      <c r="H50" s="304"/>
      <c r="I50" s="399"/>
      <c r="J50" s="933"/>
      <c r="K50" s="400">
        <v>60</v>
      </c>
      <c r="L50" s="400">
        <v>60</v>
      </c>
      <c r="M50" s="304"/>
      <c r="N50" s="399"/>
      <c r="O50" s="954"/>
      <c r="P50" s="304"/>
      <c r="Q50" s="400"/>
      <c r="R50" s="400"/>
      <c r="S50" s="304"/>
      <c r="T50" s="399"/>
      <c r="U50" s="954"/>
      <c r="V50" s="304" t="e">
        <f>SUM(#REF!)</f>
        <v>#REF!</v>
      </c>
    </row>
    <row r="51" spans="1:22" ht="21.75" customHeight="1" thickBot="1">
      <c r="A51" s="110"/>
      <c r="B51" s="106" t="s">
        <v>48</v>
      </c>
      <c r="C51" s="1179" t="s">
        <v>382</v>
      </c>
      <c r="D51" s="1179"/>
      <c r="E51" s="379"/>
      <c r="F51" s="379"/>
      <c r="G51" s="306"/>
      <c r="H51" s="306"/>
      <c r="I51" s="307"/>
      <c r="J51" s="934"/>
      <c r="K51" s="379"/>
      <c r="L51" s="379"/>
      <c r="M51" s="306"/>
      <c r="N51" s="306"/>
      <c r="O51" s="955"/>
      <c r="P51" s="306"/>
      <c r="Q51" s="379"/>
      <c r="R51" s="379"/>
      <c r="S51" s="306"/>
      <c r="T51" s="306"/>
      <c r="U51" s="955"/>
      <c r="V51" s="306" t="e">
        <f>SUM(#REF!)</f>
        <v>#REF!</v>
      </c>
    </row>
    <row r="52" spans="1:22" ht="21.75" customHeight="1" thickBot="1">
      <c r="A52" s="117" t="s">
        <v>13</v>
      </c>
      <c r="B52" s="1184" t="s">
        <v>368</v>
      </c>
      <c r="C52" s="1184"/>
      <c r="D52" s="1184"/>
      <c r="E52" s="384">
        <f aca="true" t="shared" si="3" ref="E52:N52">SUM(E53:E54)</f>
        <v>2500</v>
      </c>
      <c r="F52" s="384">
        <f>SUM(F53:F54)</f>
        <v>2500</v>
      </c>
      <c r="G52" s="308">
        <f t="shared" si="3"/>
        <v>0</v>
      </c>
      <c r="H52" s="308">
        <f t="shared" si="3"/>
        <v>0</v>
      </c>
      <c r="I52" s="308">
        <f t="shared" si="3"/>
        <v>9538</v>
      </c>
      <c r="J52" s="935">
        <f t="shared" si="3"/>
        <v>0</v>
      </c>
      <c r="K52" s="384">
        <f>SUM(K53:K54)</f>
        <v>2500</v>
      </c>
      <c r="L52" s="384">
        <f>SUM(L53:L54)</f>
        <v>2500</v>
      </c>
      <c r="M52" s="308">
        <f t="shared" si="3"/>
        <v>0</v>
      </c>
      <c r="N52" s="308">
        <f t="shared" si="3"/>
        <v>0</v>
      </c>
      <c r="O52" s="956"/>
      <c r="P52" s="308">
        <f>SUM(P53:P54)</f>
        <v>0</v>
      </c>
      <c r="Q52" s="384">
        <f>SUM(Q53:Q54)</f>
        <v>0</v>
      </c>
      <c r="R52" s="384">
        <f>SUM(R53:R54)</f>
        <v>0</v>
      </c>
      <c r="S52" s="308">
        <f>SUM(S53:S54)</f>
        <v>0</v>
      </c>
      <c r="T52" s="308">
        <f>SUM(T53:T54)</f>
        <v>0</v>
      </c>
      <c r="U52" s="956"/>
      <c r="V52" s="308">
        <f>SUM(V53:V54)</f>
        <v>0</v>
      </c>
    </row>
    <row r="53" spans="1:22" s="7" customFormat="1" ht="21.75" customHeight="1">
      <c r="A53" s="119"/>
      <c r="B53" s="112" t="s">
        <v>49</v>
      </c>
      <c r="C53" s="1191" t="s">
        <v>370</v>
      </c>
      <c r="D53" s="1191"/>
      <c r="E53" s="385">
        <v>2500</v>
      </c>
      <c r="F53" s="385">
        <v>2500</v>
      </c>
      <c r="G53" s="310">
        <v>0</v>
      </c>
      <c r="H53" s="310">
        <v>0</v>
      </c>
      <c r="I53" s="310">
        <v>9538</v>
      </c>
      <c r="J53" s="964">
        <v>0</v>
      </c>
      <c r="K53" s="385">
        <v>2500</v>
      </c>
      <c r="L53" s="385">
        <v>2500</v>
      </c>
      <c r="M53" s="310">
        <v>0</v>
      </c>
      <c r="N53" s="310"/>
      <c r="O53" s="957"/>
      <c r="P53" s="309">
        <v>0</v>
      </c>
      <c r="Q53" s="385"/>
      <c r="R53" s="385"/>
      <c r="S53" s="310"/>
      <c r="T53" s="310"/>
      <c r="U53" s="957"/>
      <c r="V53" s="309"/>
    </row>
    <row r="54" spans="1:22" ht="21.75" customHeight="1" thickBot="1">
      <c r="A54" s="114"/>
      <c r="B54" s="115" t="s">
        <v>369</v>
      </c>
      <c r="C54" s="1189" t="s">
        <v>371</v>
      </c>
      <c r="D54" s="1189"/>
      <c r="E54" s="402">
        <v>0</v>
      </c>
      <c r="F54" s="402">
        <v>0</v>
      </c>
      <c r="G54" s="403">
        <v>0</v>
      </c>
      <c r="H54" s="403">
        <v>0</v>
      </c>
      <c r="I54" s="403">
        <v>0</v>
      </c>
      <c r="J54" s="937">
        <v>0</v>
      </c>
      <c r="K54" s="402">
        <v>0</v>
      </c>
      <c r="L54" s="402">
        <v>0</v>
      </c>
      <c r="M54" s="403">
        <v>0</v>
      </c>
      <c r="N54" s="403">
        <v>0</v>
      </c>
      <c r="O54" s="958"/>
      <c r="P54" s="403">
        <v>0</v>
      </c>
      <c r="Q54" s="402"/>
      <c r="R54" s="402"/>
      <c r="S54" s="403"/>
      <c r="T54" s="403"/>
      <c r="U54" s="958"/>
      <c r="V54" s="403"/>
    </row>
    <row r="55" spans="1:22" ht="21.75" customHeight="1" thickBot="1">
      <c r="A55" s="117" t="s">
        <v>14</v>
      </c>
      <c r="B55" s="1199" t="s">
        <v>82</v>
      </c>
      <c r="C55" s="1199"/>
      <c r="D55" s="1199"/>
      <c r="E55" s="384">
        <f>E7+E21+E41+E49+E52+E32</f>
        <v>443497</v>
      </c>
      <c r="F55" s="384">
        <f>F7+F21+F41+F49+F52+F32</f>
        <v>451647</v>
      </c>
      <c r="G55" s="308">
        <f>G7+G21+G41+G49+G52+G32</f>
        <v>0</v>
      </c>
      <c r="H55" s="308">
        <f>H7+H21+H41+H49+H52+H32</f>
        <v>0</v>
      </c>
      <c r="I55" s="308">
        <f>I7+I21+I41+I49+I52+I32</f>
        <v>9538</v>
      </c>
      <c r="J55" s="935">
        <f>J7+J21+J41+J49+J52+J32</f>
        <v>0</v>
      </c>
      <c r="K55" s="384">
        <f>K7+K21+K41+K49+K52+K32</f>
        <v>422662</v>
      </c>
      <c r="L55" s="384">
        <f>L7+L21+L41+L49+L52+L32</f>
        <v>430812</v>
      </c>
      <c r="M55" s="308">
        <f>M7+M21+M41+M49+M52+M32</f>
        <v>0</v>
      </c>
      <c r="N55" s="308">
        <f>N7+N21+N41+N49+N52+N32</f>
        <v>0</v>
      </c>
      <c r="O55" s="956" t="e">
        <f t="shared" si="1"/>
        <v>#DIV/0!</v>
      </c>
      <c r="P55" s="384">
        <f>P7+P21+P41+P49+P52+P32</f>
        <v>0</v>
      </c>
      <c r="Q55" s="384">
        <f>Q7+Q21+Q41+Q49+Q52+Q32</f>
        <v>20835</v>
      </c>
      <c r="R55" s="384">
        <f>R7+R21+R41+R49+R52+R32</f>
        <v>20835</v>
      </c>
      <c r="S55" s="308">
        <f>S7+S21+S41+S49+S52+S32</f>
        <v>0</v>
      </c>
      <c r="T55" s="308">
        <f>T7+T21+T41+T49+T52+T32</f>
        <v>0</v>
      </c>
      <c r="U55" s="956" t="e">
        <f>T55/S55</f>
        <v>#DIV/0!</v>
      </c>
      <c r="V55" s="308" t="e">
        <f>V7+V21+V41+V49+V52+#REF!+#REF!+V32</f>
        <v>#REF!</v>
      </c>
    </row>
    <row r="56" spans="1:22" ht="24" customHeight="1" thickBot="1">
      <c r="A56" s="113" t="s">
        <v>63</v>
      </c>
      <c r="B56" s="1184" t="s">
        <v>372</v>
      </c>
      <c r="C56" s="1184"/>
      <c r="D56" s="1184"/>
      <c r="E56" s="384">
        <f aca="true" t="shared" si="4" ref="E56:N56">SUM(E57:E59)</f>
        <v>106458</v>
      </c>
      <c r="F56" s="384">
        <f>SUM(F57:F59)</f>
        <v>106458</v>
      </c>
      <c r="G56" s="308">
        <f t="shared" si="4"/>
        <v>0</v>
      </c>
      <c r="H56" s="308">
        <f t="shared" si="4"/>
        <v>0</v>
      </c>
      <c r="I56" s="308">
        <f t="shared" si="4"/>
        <v>0</v>
      </c>
      <c r="J56" s="935">
        <f t="shared" si="4"/>
        <v>0</v>
      </c>
      <c r="K56" s="384">
        <f>SUM(K57:K59)</f>
        <v>106458</v>
      </c>
      <c r="L56" s="384">
        <f>SUM(L57:L59)</f>
        <v>106458</v>
      </c>
      <c r="M56" s="308">
        <f t="shared" si="4"/>
        <v>0</v>
      </c>
      <c r="N56" s="308">
        <f t="shared" si="4"/>
        <v>0</v>
      </c>
      <c r="O56" s="956" t="e">
        <f t="shared" si="1"/>
        <v>#DIV/0!</v>
      </c>
      <c r="P56" s="384">
        <f>SUM(P57:P59)</f>
        <v>0</v>
      </c>
      <c r="Q56" s="384">
        <f>SUM(Q57:Q59)</f>
        <v>0</v>
      </c>
      <c r="R56" s="384">
        <f>SUM(R57:R59)</f>
        <v>0</v>
      </c>
      <c r="S56" s="308">
        <f>SUM(S57:S59)</f>
        <v>0</v>
      </c>
      <c r="T56" s="308">
        <f>SUM(T57:T59)</f>
        <v>0</v>
      </c>
      <c r="U56" s="956"/>
      <c r="V56" s="308" t="e">
        <f>V57+#REF!</f>
        <v>#REF!</v>
      </c>
    </row>
    <row r="57" spans="1:22" ht="21.75" customHeight="1">
      <c r="A57" s="111"/>
      <c r="B57" s="112" t="s">
        <v>50</v>
      </c>
      <c r="C57" s="1191" t="s">
        <v>373</v>
      </c>
      <c r="D57" s="1191"/>
      <c r="E57" s="385">
        <v>32367</v>
      </c>
      <c r="F57" s="385">
        <v>32367</v>
      </c>
      <c r="G57" s="310"/>
      <c r="H57" s="310"/>
      <c r="I57" s="310"/>
      <c r="J57" s="936"/>
      <c r="K57" s="385">
        <v>32367</v>
      </c>
      <c r="L57" s="385">
        <v>32367</v>
      </c>
      <c r="M57" s="310"/>
      <c r="N57" s="310"/>
      <c r="O57" s="957" t="e">
        <f t="shared" si="1"/>
        <v>#DIV/0!</v>
      </c>
      <c r="P57" s="309"/>
      <c r="Q57" s="385"/>
      <c r="R57" s="385"/>
      <c r="S57" s="310"/>
      <c r="T57" s="309"/>
      <c r="U57" s="957"/>
      <c r="V57" s="309">
        <f>SUM(V58:V59)</f>
        <v>0</v>
      </c>
    </row>
    <row r="58" spans="1:22" ht="21.75" customHeight="1">
      <c r="A58" s="110"/>
      <c r="B58" s="107" t="s">
        <v>51</v>
      </c>
      <c r="C58" s="1191" t="s">
        <v>374</v>
      </c>
      <c r="D58" s="1191"/>
      <c r="E58" s="380"/>
      <c r="F58" s="380"/>
      <c r="G58" s="307"/>
      <c r="H58" s="307"/>
      <c r="I58" s="307"/>
      <c r="J58" s="938"/>
      <c r="K58" s="380"/>
      <c r="L58" s="380"/>
      <c r="M58" s="307"/>
      <c r="N58" s="307"/>
      <c r="O58" s="959"/>
      <c r="P58" s="307"/>
      <c r="Q58" s="380"/>
      <c r="R58" s="380"/>
      <c r="S58" s="307"/>
      <c r="T58" s="307"/>
      <c r="U58" s="959"/>
      <c r="V58" s="307"/>
    </row>
    <row r="59" spans="1:22" ht="21.75" customHeight="1" thickBot="1">
      <c r="A59" s="110"/>
      <c r="B59" s="107" t="s">
        <v>81</v>
      </c>
      <c r="C59" s="1191" t="s">
        <v>375</v>
      </c>
      <c r="D59" s="1191"/>
      <c r="E59" s="380">
        <v>74091</v>
      </c>
      <c r="F59" s="380">
        <v>74091</v>
      </c>
      <c r="G59" s="307"/>
      <c r="H59" s="307"/>
      <c r="I59" s="307"/>
      <c r="J59" s="938"/>
      <c r="K59" s="380">
        <v>74091</v>
      </c>
      <c r="L59" s="380">
        <v>74091</v>
      </c>
      <c r="M59" s="307"/>
      <c r="N59" s="307"/>
      <c r="O59" s="959" t="e">
        <f t="shared" si="1"/>
        <v>#DIV/0!</v>
      </c>
      <c r="P59" s="307"/>
      <c r="Q59" s="380"/>
      <c r="R59" s="380"/>
      <c r="S59" s="307"/>
      <c r="T59" s="307"/>
      <c r="U59" s="959"/>
      <c r="V59" s="307"/>
    </row>
    <row r="60" spans="1:22" ht="35.25" customHeight="1" thickBot="1">
      <c r="A60" s="117" t="s">
        <v>64</v>
      </c>
      <c r="B60" s="1198" t="s">
        <v>83</v>
      </c>
      <c r="C60" s="1198"/>
      <c r="D60" s="1198"/>
      <c r="E60" s="386">
        <f aca="true" t="shared" si="5" ref="E60:N60">E55+E56</f>
        <v>549955</v>
      </c>
      <c r="F60" s="386">
        <f>F55+F56</f>
        <v>558105</v>
      </c>
      <c r="G60" s="81">
        <f t="shared" si="5"/>
        <v>0</v>
      </c>
      <c r="H60" s="81">
        <f t="shared" si="5"/>
        <v>0</v>
      </c>
      <c r="I60" s="81">
        <f t="shared" si="5"/>
        <v>9538</v>
      </c>
      <c r="J60" s="939">
        <f t="shared" si="5"/>
        <v>0</v>
      </c>
      <c r="K60" s="386">
        <f>K55+K56</f>
        <v>529120</v>
      </c>
      <c r="L60" s="386">
        <f>L55+L56</f>
        <v>537270</v>
      </c>
      <c r="M60" s="81">
        <f t="shared" si="5"/>
        <v>0</v>
      </c>
      <c r="N60" s="81">
        <f t="shared" si="5"/>
        <v>0</v>
      </c>
      <c r="O60" s="960" t="e">
        <f t="shared" si="1"/>
        <v>#DIV/0!</v>
      </c>
      <c r="P60" s="81">
        <f>P55+P56</f>
        <v>0</v>
      </c>
      <c r="Q60" s="386">
        <f>Q55+Q56</f>
        <v>20835</v>
      </c>
      <c r="R60" s="386">
        <f>R55+R56</f>
        <v>20835</v>
      </c>
      <c r="S60" s="81">
        <f>S55+S56</f>
        <v>0</v>
      </c>
      <c r="T60" s="81">
        <f>T55+T56</f>
        <v>0</v>
      </c>
      <c r="U60" s="960" t="e">
        <f>T60/S60</f>
        <v>#DIV/0!</v>
      </c>
      <c r="V60" s="81" t="e">
        <f>V55+V56</f>
        <v>#REF!</v>
      </c>
    </row>
    <row r="61" spans="1:22" ht="21.75" customHeight="1" thickBot="1">
      <c r="A61" s="1202" t="s">
        <v>267</v>
      </c>
      <c r="B61" s="1203"/>
      <c r="C61" s="1203"/>
      <c r="D61" s="1203"/>
      <c r="E61" s="637"/>
      <c r="F61" s="637"/>
      <c r="G61" s="638"/>
      <c r="H61" s="638"/>
      <c r="I61" s="638"/>
      <c r="J61" s="940"/>
      <c r="K61" s="637"/>
      <c r="L61" s="637"/>
      <c r="M61" s="638"/>
      <c r="N61" s="638"/>
      <c r="O61" s="643"/>
      <c r="P61" s="639"/>
      <c r="Q61" s="637"/>
      <c r="R61" s="637"/>
      <c r="S61" s="638"/>
      <c r="T61" s="638"/>
      <c r="U61" s="643"/>
      <c r="V61" s="639"/>
    </row>
    <row r="62" spans="1:22" ht="21.75" customHeight="1" thickBot="1">
      <c r="A62" s="1197" t="s">
        <v>7</v>
      </c>
      <c r="B62" s="1198"/>
      <c r="C62" s="1198"/>
      <c r="D62" s="1198"/>
      <c r="E62" s="448">
        <f>E60+E61</f>
        <v>549955</v>
      </c>
      <c r="F62" s="448">
        <f>F60+F61</f>
        <v>558105</v>
      </c>
      <c r="G62" s="449">
        <f>G60+G61</f>
        <v>0</v>
      </c>
      <c r="H62" s="449">
        <f>H60+H61</f>
        <v>0</v>
      </c>
      <c r="I62" s="449">
        <f>I60+I61</f>
        <v>9538</v>
      </c>
      <c r="J62" s="941"/>
      <c r="K62" s="448">
        <f>K60+K61</f>
        <v>529120</v>
      </c>
      <c r="L62" s="448">
        <f>L60+L61</f>
        <v>537270</v>
      </c>
      <c r="M62" s="449">
        <f>M60+M61</f>
        <v>0</v>
      </c>
      <c r="N62" s="449">
        <f>N60+N61</f>
        <v>0</v>
      </c>
      <c r="O62" s="451" t="e">
        <f t="shared" si="1"/>
        <v>#DIV/0!</v>
      </c>
      <c r="P62" s="450"/>
      <c r="Q62" s="448">
        <f>Q60+Q61</f>
        <v>20835</v>
      </c>
      <c r="R62" s="448">
        <f>R60+R61</f>
        <v>20835</v>
      </c>
      <c r="S62" s="449">
        <f>S60+S61</f>
        <v>0</v>
      </c>
      <c r="T62" s="449">
        <f>T60+T61</f>
        <v>0</v>
      </c>
      <c r="U62" s="451" t="e">
        <f>T62/S62</f>
        <v>#DIV/0!</v>
      </c>
      <c r="V62" s="451"/>
    </row>
    <row r="63" spans="1:22" ht="21.75" customHeight="1">
      <c r="A63" s="640"/>
      <c r="B63" s="641"/>
      <c r="C63" s="641"/>
      <c r="D63" s="641"/>
      <c r="E63" s="642"/>
      <c r="F63" s="642"/>
      <c r="G63" s="642"/>
      <c r="H63" s="642"/>
      <c r="I63" s="642">
        <v>612302</v>
      </c>
      <c r="J63" s="642"/>
      <c r="K63" s="642"/>
      <c r="L63" s="642"/>
      <c r="M63" s="642"/>
      <c r="N63" s="642"/>
      <c r="O63" s="642"/>
      <c r="P63" s="642"/>
      <c r="Q63" s="642"/>
      <c r="R63" s="642"/>
      <c r="S63" s="642"/>
      <c r="T63" s="642"/>
      <c r="U63" s="642"/>
      <c r="V63" s="642"/>
    </row>
    <row r="64" spans="1:20" ht="21.75" customHeight="1">
      <c r="A64" s="96"/>
      <c r="B64" s="143"/>
      <c r="C64" s="143"/>
      <c r="D64" s="143"/>
      <c r="E64" s="353"/>
      <c r="F64" s="353"/>
      <c r="G64" s="353"/>
      <c r="H64" s="353"/>
      <c r="I64" s="352">
        <f>I63-I62</f>
        <v>602764</v>
      </c>
      <c r="J64" s="353"/>
      <c r="K64" s="353"/>
      <c r="R64" s="353"/>
      <c r="S64" s="353"/>
      <c r="T64" s="353"/>
    </row>
    <row r="65" spans="1:19" ht="35.25" customHeight="1">
      <c r="A65" s="96"/>
      <c r="B65" s="143"/>
      <c r="C65" s="143"/>
      <c r="D65" s="143"/>
      <c r="E65" s="353"/>
      <c r="F65" s="353"/>
      <c r="G65" s="353"/>
      <c r="H65" s="353"/>
      <c r="I65" s="353"/>
      <c r="J65" s="353"/>
      <c r="K65" s="353"/>
      <c r="L65" s="353"/>
      <c r="M65" s="353"/>
      <c r="O65" s="353"/>
      <c r="P65" s="353"/>
      <c r="R65" s="353"/>
      <c r="S65" s="353"/>
    </row>
    <row r="66" spans="1:20" ht="35.25" customHeight="1">
      <c r="A66" s="96"/>
      <c r="B66" s="143"/>
      <c r="C66" s="143"/>
      <c r="D66" s="14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R66" s="353"/>
      <c r="S66" s="353"/>
      <c r="T66" s="353"/>
    </row>
    <row r="67" spans="5:20" ht="12.75"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R67" s="353"/>
      <c r="S67" s="353"/>
      <c r="T67" s="353"/>
    </row>
    <row r="68" spans="5:20" ht="12.75"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R68" s="353"/>
      <c r="S68" s="353"/>
      <c r="T68" s="353"/>
    </row>
    <row r="69" spans="5:20" ht="12.75"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R69" s="353"/>
      <c r="S69" s="353"/>
      <c r="T69" s="353"/>
    </row>
    <row r="70" spans="4:20" ht="12.75">
      <c r="D70" s="104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R70" s="353"/>
      <c r="S70" s="353"/>
      <c r="T70" s="353"/>
    </row>
    <row r="71" spans="4:20" ht="48.75" customHeight="1">
      <c r="D71" s="104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R71" s="353"/>
      <c r="S71" s="353"/>
      <c r="T71" s="353"/>
    </row>
    <row r="72" spans="4:20" ht="46.5" customHeight="1">
      <c r="D72" s="104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R72" s="353"/>
      <c r="S72" s="353"/>
      <c r="T72" s="353"/>
    </row>
    <row r="73" spans="5:20" ht="41.25" customHeight="1"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R73" s="353"/>
      <c r="S73" s="353"/>
      <c r="T73" s="353"/>
    </row>
    <row r="74" spans="5:20" ht="12.75"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R74" s="353"/>
      <c r="S74" s="353"/>
      <c r="T74" s="353"/>
    </row>
    <row r="75" spans="5:20" ht="12.75"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R75" s="353"/>
      <c r="S75" s="353"/>
      <c r="T75" s="353"/>
    </row>
    <row r="76" spans="5:20" ht="12.75"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R76" s="353"/>
      <c r="S76" s="353"/>
      <c r="T76" s="353"/>
    </row>
    <row r="77" spans="5:20" ht="12.75"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R77" s="353"/>
      <c r="S77" s="353"/>
      <c r="T77" s="353"/>
    </row>
    <row r="78" spans="5:20" ht="12.75"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R78" s="353"/>
      <c r="S78" s="353"/>
      <c r="T78" s="353"/>
    </row>
    <row r="79" spans="5:20" ht="12.75"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R79" s="353"/>
      <c r="S79" s="353"/>
      <c r="T79" s="353"/>
    </row>
    <row r="80" spans="5:20" ht="12.75"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R80" s="353"/>
      <c r="S80" s="353"/>
      <c r="T80" s="353"/>
    </row>
    <row r="81" spans="5:20" ht="12.75"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R81" s="353"/>
      <c r="S81" s="353"/>
      <c r="T81" s="353"/>
    </row>
    <row r="82" spans="5:20" ht="12.75"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R82" s="353"/>
      <c r="S82" s="353"/>
      <c r="T82" s="353"/>
    </row>
    <row r="83" spans="5:20" ht="12.75"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R83" s="353"/>
      <c r="S83" s="353"/>
      <c r="T83" s="353"/>
    </row>
    <row r="84" spans="5:20" ht="12.75"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R84" s="353"/>
      <c r="S84" s="353"/>
      <c r="T84" s="353"/>
    </row>
    <row r="85" spans="5:20" ht="12.75"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R85" s="353"/>
      <c r="S85" s="353"/>
      <c r="T85" s="353"/>
    </row>
    <row r="86" spans="5:20" ht="12.75"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R86" s="353"/>
      <c r="S86" s="353"/>
      <c r="T86" s="353"/>
    </row>
    <row r="87" spans="5:20" ht="12.75"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R87" s="353"/>
      <c r="S87" s="353"/>
      <c r="T87" s="353"/>
    </row>
    <row r="88" spans="5:20" ht="12.75"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R88" s="353"/>
      <c r="S88" s="353"/>
      <c r="T88" s="353"/>
    </row>
    <row r="89" spans="5:20" ht="12.75"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R89" s="353"/>
      <c r="S89" s="353"/>
      <c r="T89" s="353"/>
    </row>
    <row r="90" spans="5:20" ht="12.75"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R90" s="353"/>
      <c r="S90" s="353"/>
      <c r="T90" s="353"/>
    </row>
    <row r="91" spans="5:20" ht="12.75"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R91" s="353"/>
      <c r="S91" s="353"/>
      <c r="T91" s="353"/>
    </row>
    <row r="92" spans="5:20" ht="12.75"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R92" s="353"/>
      <c r="S92" s="353"/>
      <c r="T92" s="353"/>
    </row>
    <row r="93" spans="5:20" ht="12.75"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R93" s="353"/>
      <c r="S93" s="353"/>
      <c r="T93" s="353"/>
    </row>
    <row r="94" spans="5:20" ht="12.75"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R94" s="353"/>
      <c r="S94" s="353"/>
      <c r="T94" s="353"/>
    </row>
    <row r="95" spans="5:20" ht="12.75"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R95" s="353"/>
      <c r="S95" s="353"/>
      <c r="T95" s="353"/>
    </row>
    <row r="96" spans="5:20" ht="12.75"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R96" s="353"/>
      <c r="S96" s="353"/>
      <c r="T96" s="353"/>
    </row>
    <row r="97" spans="5:20" ht="12.75"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R97" s="353"/>
      <c r="S97" s="353"/>
      <c r="T97" s="353"/>
    </row>
    <row r="98" spans="5:20" ht="12.75"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R98" s="353"/>
      <c r="S98" s="353"/>
      <c r="T98" s="353"/>
    </row>
    <row r="99" spans="5:20" ht="12.75"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R99" s="353"/>
      <c r="S99" s="353"/>
      <c r="T99" s="353"/>
    </row>
    <row r="100" spans="5:20" ht="12.75"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R100" s="353"/>
      <c r="S100" s="353"/>
      <c r="T100" s="353"/>
    </row>
    <row r="101" spans="5:20" ht="12.75"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R101" s="353"/>
      <c r="S101" s="353"/>
      <c r="T101" s="353"/>
    </row>
    <row r="102" spans="5:20" ht="12.75"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R102" s="353"/>
      <c r="S102" s="353"/>
      <c r="T102" s="353"/>
    </row>
    <row r="103" spans="5:20" ht="12.75"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R103" s="353"/>
      <c r="S103" s="353"/>
      <c r="T103" s="353"/>
    </row>
    <row r="104" spans="5:20" ht="12.75"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R104" s="353"/>
      <c r="S104" s="353"/>
      <c r="T104" s="353"/>
    </row>
    <row r="105" spans="5:20" ht="12.75"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R105" s="353"/>
      <c r="S105" s="353"/>
      <c r="T105" s="353"/>
    </row>
    <row r="106" spans="5:20" ht="12.75"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  <c r="R106" s="353"/>
      <c r="S106" s="353"/>
      <c r="T106" s="353"/>
    </row>
    <row r="107" spans="5:20" ht="12.75"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353"/>
      <c r="R107" s="353"/>
      <c r="S107" s="353"/>
      <c r="T107" s="353"/>
    </row>
    <row r="108" spans="5:20" ht="12.75">
      <c r="E108" s="353"/>
      <c r="F108" s="353"/>
      <c r="G108" s="353"/>
      <c r="H108" s="353"/>
      <c r="I108" s="353"/>
      <c r="J108" s="353"/>
      <c r="K108" s="353"/>
      <c r="L108" s="353"/>
      <c r="M108" s="353"/>
      <c r="N108" s="353"/>
      <c r="O108" s="353"/>
      <c r="P108" s="353"/>
      <c r="R108" s="353"/>
      <c r="S108" s="353"/>
      <c r="T108" s="353"/>
    </row>
    <row r="109" spans="5:20" ht="12.75">
      <c r="E109" s="353"/>
      <c r="F109" s="353"/>
      <c r="G109" s="353"/>
      <c r="H109" s="353"/>
      <c r="I109" s="353"/>
      <c r="J109" s="353"/>
      <c r="K109" s="353"/>
      <c r="L109" s="353"/>
      <c r="M109" s="353"/>
      <c r="N109" s="353"/>
      <c r="O109" s="353"/>
      <c r="P109" s="353"/>
      <c r="R109" s="353"/>
      <c r="S109" s="353"/>
      <c r="T109" s="353"/>
    </row>
    <row r="110" spans="5:20" ht="12.75">
      <c r="E110" s="353"/>
      <c r="F110" s="353"/>
      <c r="G110" s="353"/>
      <c r="H110" s="353"/>
      <c r="I110" s="353"/>
      <c r="J110" s="353"/>
      <c r="K110" s="353"/>
      <c r="L110" s="353"/>
      <c r="M110" s="353"/>
      <c r="N110" s="353"/>
      <c r="O110" s="353"/>
      <c r="P110" s="353"/>
      <c r="R110" s="353"/>
      <c r="S110" s="353"/>
      <c r="T110" s="353"/>
    </row>
    <row r="111" spans="5:20" ht="12.75">
      <c r="E111" s="353"/>
      <c r="F111" s="353"/>
      <c r="G111" s="353"/>
      <c r="H111" s="353"/>
      <c r="I111" s="353"/>
      <c r="J111" s="353"/>
      <c r="K111" s="353"/>
      <c r="L111" s="353"/>
      <c r="M111" s="353"/>
      <c r="N111" s="353"/>
      <c r="O111" s="353"/>
      <c r="P111" s="353"/>
      <c r="R111" s="353"/>
      <c r="S111" s="353"/>
      <c r="T111" s="353"/>
    </row>
  </sheetData>
  <sheetProtection/>
  <mergeCells count="45">
    <mergeCell ref="C20:D20"/>
    <mergeCell ref="C29:D29"/>
    <mergeCell ref="C30:D30"/>
    <mergeCell ref="C36:D36"/>
    <mergeCell ref="B32:D32"/>
    <mergeCell ref="C33:D33"/>
    <mergeCell ref="C34:D34"/>
    <mergeCell ref="C35:D35"/>
    <mergeCell ref="A2:Q2"/>
    <mergeCell ref="A4:C4"/>
    <mergeCell ref="B6:D6"/>
    <mergeCell ref="B7:D7"/>
    <mergeCell ref="E4:J4"/>
    <mergeCell ref="K4:P4"/>
    <mergeCell ref="Q4:V4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="85" zoomScaleNormal="85" zoomScalePageLayoutView="0" workbookViewId="0" topLeftCell="A17">
      <selection activeCell="L11" sqref="L11"/>
    </sheetView>
  </sheetViews>
  <sheetFormatPr defaultColWidth="9.140625" defaultRowHeight="12.75"/>
  <cols>
    <col min="1" max="1" width="5.8515625" style="125" customWidth="1"/>
    <col min="2" max="2" width="8.140625" style="132" customWidth="1"/>
    <col min="3" max="3" width="6.8515625" style="132" customWidth="1"/>
    <col min="4" max="4" width="50.140625" style="133" bestFit="1" customWidth="1"/>
    <col min="5" max="5" width="21.57421875" style="1" customWidth="1"/>
    <col min="6" max="6" width="13.140625" style="1" customWidth="1"/>
    <col min="7" max="7" width="13.140625" style="1" hidden="1" customWidth="1"/>
    <col min="8" max="8" width="12.140625" style="1" hidden="1" customWidth="1"/>
    <col min="9" max="10" width="11.8515625" style="1" hidden="1" customWidth="1"/>
    <col min="11" max="11" width="23.00390625" style="83" customWidth="1"/>
    <col min="12" max="12" width="13.140625" style="83" customWidth="1"/>
    <col min="13" max="13" width="13.140625" style="83" hidden="1" customWidth="1"/>
    <col min="14" max="15" width="11.8515625" style="83" hidden="1" customWidth="1"/>
    <col min="16" max="16" width="10.8515625" style="83" hidden="1" customWidth="1"/>
    <col min="17" max="17" width="20.7109375" style="83" customWidth="1"/>
    <col min="18" max="18" width="11.421875" style="83" customWidth="1"/>
    <col min="19" max="19" width="11.421875" style="1" hidden="1" customWidth="1"/>
    <col min="20" max="20" width="12.421875" style="1" hidden="1" customWidth="1"/>
    <col min="21" max="21" width="9.28125" style="1" hidden="1" customWidth="1"/>
    <col min="22" max="22" width="10.28125" style="1" hidden="1" customWidth="1"/>
    <col min="23" max="23" width="9.140625" style="1" hidden="1" customWidth="1"/>
    <col min="24" max="16384" width="9.140625" style="1" customWidth="1"/>
  </cols>
  <sheetData>
    <row r="1" spans="5:17" ht="15.75">
      <c r="E1" s="1250" t="s">
        <v>60</v>
      </c>
      <c r="F1" s="1250"/>
      <c r="G1" s="1250"/>
      <c r="H1" s="1250"/>
      <c r="I1" s="1250"/>
      <c r="J1" s="1250"/>
      <c r="K1" s="1250"/>
      <c r="L1" s="1250"/>
      <c r="M1" s="1250"/>
      <c r="N1" s="1250"/>
      <c r="O1" s="1250"/>
      <c r="P1" s="1250"/>
      <c r="Q1" s="1250"/>
    </row>
    <row r="2" spans="1:18" ht="37.5" customHeight="1">
      <c r="A2" s="1249" t="s">
        <v>607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49"/>
      <c r="Q2" s="1249"/>
      <c r="R2" s="260"/>
    </row>
    <row r="3" spans="1:17" ht="14.25" customHeight="1" thickBot="1">
      <c r="A3" s="96"/>
      <c r="B3" s="124"/>
      <c r="C3" s="124"/>
      <c r="D3" s="134"/>
      <c r="Q3" s="140" t="s">
        <v>2</v>
      </c>
    </row>
    <row r="4" spans="1:22" s="2" customFormat="1" ht="48.75" customHeight="1" thickBot="1">
      <c r="A4" s="1242" t="s">
        <v>4</v>
      </c>
      <c r="B4" s="1199"/>
      <c r="C4" s="1199"/>
      <c r="D4" s="1199"/>
      <c r="E4" s="325" t="s">
        <v>5</v>
      </c>
      <c r="F4" s="325"/>
      <c r="G4" s="325"/>
      <c r="H4" s="325"/>
      <c r="I4" s="325"/>
      <c r="J4" s="325"/>
      <c r="K4" s="325" t="s">
        <v>67</v>
      </c>
      <c r="L4" s="325"/>
      <c r="M4" s="325"/>
      <c r="N4" s="325"/>
      <c r="O4" s="325"/>
      <c r="P4" s="325"/>
      <c r="Q4" s="1242" t="s">
        <v>68</v>
      </c>
      <c r="R4" s="1199"/>
      <c r="S4" s="1199"/>
      <c r="T4" s="1199"/>
      <c r="U4" s="1199"/>
      <c r="V4" s="1244"/>
    </row>
    <row r="5" spans="1:22" s="2" customFormat="1" ht="16.5" thickBot="1">
      <c r="A5" s="321"/>
      <c r="B5" s="319"/>
      <c r="C5" s="319"/>
      <c r="D5" s="319"/>
      <c r="E5" s="435" t="s">
        <v>71</v>
      </c>
      <c r="F5" s="436" t="s">
        <v>253</v>
      </c>
      <c r="G5" s="436" t="s">
        <v>256</v>
      </c>
      <c r="H5" s="436" t="s">
        <v>260</v>
      </c>
      <c r="I5" s="436" t="s">
        <v>256</v>
      </c>
      <c r="J5" s="966" t="s">
        <v>284</v>
      </c>
      <c r="K5" s="435" t="s">
        <v>71</v>
      </c>
      <c r="L5" s="436" t="s">
        <v>253</v>
      </c>
      <c r="M5" s="436" t="s">
        <v>256</v>
      </c>
      <c r="N5" s="436" t="s">
        <v>260</v>
      </c>
      <c r="O5" s="437" t="s">
        <v>264</v>
      </c>
      <c r="P5" s="443" t="s">
        <v>284</v>
      </c>
      <c r="Q5" s="435" t="s">
        <v>71</v>
      </c>
      <c r="R5" s="436" t="s">
        <v>253</v>
      </c>
      <c r="S5" s="436" t="s">
        <v>256</v>
      </c>
      <c r="T5" s="436" t="s">
        <v>260</v>
      </c>
      <c r="U5" s="437" t="s">
        <v>264</v>
      </c>
      <c r="V5" s="443" t="s">
        <v>284</v>
      </c>
    </row>
    <row r="6" spans="1:23" s="82" customFormat="1" ht="22.5" customHeight="1" thickBot="1">
      <c r="A6" s="117" t="s">
        <v>30</v>
      </c>
      <c r="B6" s="1230" t="s">
        <v>84</v>
      </c>
      <c r="C6" s="1230"/>
      <c r="D6" s="1230"/>
      <c r="E6" s="384">
        <f aca="true" t="shared" si="0" ref="E6:W6">SUM(E7:E11)</f>
        <v>251387</v>
      </c>
      <c r="F6" s="384">
        <f>SUM(F7:F11)</f>
        <v>256392</v>
      </c>
      <c r="G6" s="308">
        <f>SUM(G7:G11)</f>
        <v>0</v>
      </c>
      <c r="H6" s="308">
        <f>SUM(H7:H11)</f>
        <v>0</v>
      </c>
      <c r="I6" s="308">
        <f>SUM(I7:I11)</f>
        <v>0</v>
      </c>
      <c r="J6" s="935">
        <f t="shared" si="0"/>
        <v>0</v>
      </c>
      <c r="K6" s="384">
        <f t="shared" si="0"/>
        <v>232352</v>
      </c>
      <c r="L6" s="384">
        <f>SUM(L7:L11)</f>
        <v>237357</v>
      </c>
      <c r="M6" s="308">
        <f t="shared" si="0"/>
        <v>0</v>
      </c>
      <c r="N6" s="308">
        <f t="shared" si="0"/>
        <v>0</v>
      </c>
      <c r="O6" s="956" t="e">
        <f>N6/M6</f>
        <v>#DIV/0!</v>
      </c>
      <c r="P6" s="901" t="e">
        <f>O6/N6</f>
        <v>#DIV/0!</v>
      </c>
      <c r="Q6" s="384">
        <f t="shared" si="0"/>
        <v>19035</v>
      </c>
      <c r="R6" s="384">
        <f>SUM(R7:R11)</f>
        <v>19035</v>
      </c>
      <c r="S6" s="308">
        <f t="shared" si="0"/>
        <v>0</v>
      </c>
      <c r="T6" s="308">
        <f>SUM(T7:T11)</f>
        <v>0</v>
      </c>
      <c r="U6" s="956" t="e">
        <f aca="true" t="shared" si="1" ref="U6:U11">T6/S6</f>
        <v>#DIV/0!</v>
      </c>
      <c r="V6" s="308">
        <f t="shared" si="0"/>
        <v>0</v>
      </c>
      <c r="W6" s="308">
        <f t="shared" si="0"/>
        <v>0</v>
      </c>
    </row>
    <row r="7" spans="1:23" s="5" customFormat="1" ht="22.5" customHeight="1">
      <c r="A7" s="116"/>
      <c r="B7" s="121" t="s">
        <v>39</v>
      </c>
      <c r="C7" s="121"/>
      <c r="D7" s="374" t="s">
        <v>0</v>
      </c>
      <c r="E7" s="385">
        <v>40716</v>
      </c>
      <c r="F7" s="385">
        <v>40716</v>
      </c>
      <c r="G7" s="310"/>
      <c r="H7" s="310"/>
      <c r="I7" s="310"/>
      <c r="J7" s="964"/>
      <c r="K7" s="385">
        <f>E7-Q7</f>
        <v>40716</v>
      </c>
      <c r="L7" s="385">
        <f>F7-R7</f>
        <v>40716</v>
      </c>
      <c r="M7" s="310"/>
      <c r="N7" s="310"/>
      <c r="O7" s="973" t="e">
        <f>N7/M7</f>
        <v>#DIV/0!</v>
      </c>
      <c r="P7" s="902" t="e">
        <f>O7/N7</f>
        <v>#DIV/0!</v>
      </c>
      <c r="Q7" s="385">
        <v>0</v>
      </c>
      <c r="R7" s="385">
        <v>0</v>
      </c>
      <c r="S7" s="310"/>
      <c r="T7" s="310"/>
      <c r="U7" s="973" t="e">
        <f t="shared" si="1"/>
        <v>#DIV/0!</v>
      </c>
      <c r="V7" s="310"/>
      <c r="W7" s="310"/>
    </row>
    <row r="8" spans="1:23" s="5" customFormat="1" ht="22.5" customHeight="1">
      <c r="A8" s="99"/>
      <c r="B8" s="108" t="s">
        <v>40</v>
      </c>
      <c r="C8" s="108"/>
      <c r="D8" s="375" t="s">
        <v>85</v>
      </c>
      <c r="E8" s="438">
        <v>10539</v>
      </c>
      <c r="F8" s="438">
        <v>10539</v>
      </c>
      <c r="G8" s="439"/>
      <c r="H8" s="439"/>
      <c r="I8" s="439"/>
      <c r="J8" s="967"/>
      <c r="K8" s="438">
        <f>E8-Q8</f>
        <v>10539</v>
      </c>
      <c r="L8" s="438">
        <f>F8-R8</f>
        <v>10539</v>
      </c>
      <c r="M8" s="439"/>
      <c r="N8" s="439"/>
      <c r="O8" s="973" t="e">
        <f aca="true" t="shared" si="2" ref="O8:P39">N8/M8</f>
        <v>#DIV/0!</v>
      </c>
      <c r="P8" s="902" t="e">
        <f t="shared" si="2"/>
        <v>#DIV/0!</v>
      </c>
      <c r="Q8" s="438">
        <v>0</v>
      </c>
      <c r="R8" s="438">
        <v>0</v>
      </c>
      <c r="S8" s="439"/>
      <c r="T8" s="439"/>
      <c r="U8" s="973" t="e">
        <f t="shared" si="1"/>
        <v>#DIV/0!</v>
      </c>
      <c r="V8" s="440"/>
      <c r="W8" s="440"/>
    </row>
    <row r="9" spans="1:23" s="5" customFormat="1" ht="22.5" customHeight="1">
      <c r="A9" s="99"/>
      <c r="B9" s="108" t="s">
        <v>41</v>
      </c>
      <c r="C9" s="108"/>
      <c r="D9" s="375" t="s">
        <v>86</v>
      </c>
      <c r="E9" s="438">
        <v>71772</v>
      </c>
      <c r="F9" s="438">
        <v>71772</v>
      </c>
      <c r="G9" s="439"/>
      <c r="H9" s="439"/>
      <c r="I9" s="439"/>
      <c r="J9" s="967"/>
      <c r="K9" s="438">
        <f>'8.sz.m.Dologi kiadás (3)'!J21</f>
        <v>70637</v>
      </c>
      <c r="L9" s="438">
        <f>'8.sz.m.Dologi kiadás (3)'!K21</f>
        <v>70637</v>
      </c>
      <c r="M9" s="439"/>
      <c r="N9" s="439"/>
      <c r="O9" s="973" t="e">
        <f t="shared" si="2"/>
        <v>#DIV/0!</v>
      </c>
      <c r="P9" s="902" t="e">
        <f t="shared" si="2"/>
        <v>#DIV/0!</v>
      </c>
      <c r="Q9" s="438">
        <f>'8.sz.m.Dologi kiadás (3)'!O21</f>
        <v>1135</v>
      </c>
      <c r="R9" s="438">
        <f>'8.sz.m.Dologi kiadás (3)'!P21</f>
        <v>1135</v>
      </c>
      <c r="S9" s="439"/>
      <c r="T9" s="439"/>
      <c r="U9" s="973" t="e">
        <f t="shared" si="1"/>
        <v>#DIV/0!</v>
      </c>
      <c r="V9" s="440"/>
      <c r="W9" s="440"/>
    </row>
    <row r="10" spans="1:23" s="5" customFormat="1" ht="22.5" customHeight="1">
      <c r="A10" s="99"/>
      <c r="B10" s="108" t="s">
        <v>52</v>
      </c>
      <c r="C10" s="108"/>
      <c r="D10" s="375" t="s">
        <v>87</v>
      </c>
      <c r="E10" s="380">
        <v>2265</v>
      </c>
      <c r="F10" s="380">
        <v>2265</v>
      </c>
      <c r="G10" s="307"/>
      <c r="H10" s="307"/>
      <c r="I10" s="307"/>
      <c r="J10" s="938"/>
      <c r="K10" s="380">
        <v>0</v>
      </c>
      <c r="L10" s="380">
        <v>0</v>
      </c>
      <c r="M10" s="307"/>
      <c r="N10" s="439"/>
      <c r="O10" s="973" t="e">
        <f t="shared" si="2"/>
        <v>#DIV/0!</v>
      </c>
      <c r="P10" s="902" t="e">
        <f t="shared" si="2"/>
        <v>#DIV/0!</v>
      </c>
      <c r="Q10" s="380">
        <f>'9.sz.m.szociális kiadások (2)'!C16</f>
        <v>2265</v>
      </c>
      <c r="R10" s="380">
        <f>'9.sz.m.szociális kiadások (2)'!D16</f>
        <v>2265</v>
      </c>
      <c r="S10" s="307"/>
      <c r="T10" s="307"/>
      <c r="U10" s="973" t="e">
        <f t="shared" si="1"/>
        <v>#DIV/0!</v>
      </c>
      <c r="V10" s="310"/>
      <c r="W10" s="310"/>
    </row>
    <row r="11" spans="1:23" s="5" customFormat="1" ht="22.5" customHeight="1">
      <c r="A11" s="99"/>
      <c r="B11" s="108" t="s">
        <v>53</v>
      </c>
      <c r="C11" s="108"/>
      <c r="D11" s="376" t="s">
        <v>89</v>
      </c>
      <c r="E11" s="438">
        <f aca="true" t="shared" si="3" ref="E11:J11">SUM(E12:E16)</f>
        <v>126095</v>
      </c>
      <c r="F11" s="438">
        <f>SUM(F12:F16)</f>
        <v>131100</v>
      </c>
      <c r="G11" s="439">
        <f t="shared" si="3"/>
        <v>0</v>
      </c>
      <c r="H11" s="439">
        <f t="shared" si="3"/>
        <v>0</v>
      </c>
      <c r="I11" s="439">
        <f t="shared" si="3"/>
        <v>0</v>
      </c>
      <c r="J11" s="967">
        <f t="shared" si="3"/>
        <v>0</v>
      </c>
      <c r="K11" s="438">
        <f>E11-Q11</f>
        <v>110460</v>
      </c>
      <c r="L11" s="438">
        <f>F11-R11</f>
        <v>115465</v>
      </c>
      <c r="M11" s="439">
        <f>G11-S11</f>
        <v>0</v>
      </c>
      <c r="N11" s="439">
        <f>H11-T11</f>
        <v>0</v>
      </c>
      <c r="O11" s="973" t="e">
        <f t="shared" si="2"/>
        <v>#DIV/0!</v>
      </c>
      <c r="P11" s="902" t="e">
        <f t="shared" si="2"/>
        <v>#DIV/0!</v>
      </c>
      <c r="Q11" s="438">
        <f>SUM(Q12:Q16)</f>
        <v>15635</v>
      </c>
      <c r="R11" s="438">
        <f>SUM(R12:R16)</f>
        <v>15635</v>
      </c>
      <c r="S11" s="439">
        <f>SUM(S12:S16)</f>
        <v>0</v>
      </c>
      <c r="T11" s="439">
        <f>SUM(T12:T16)</f>
        <v>0</v>
      </c>
      <c r="U11" s="973" t="e">
        <f t="shared" si="1"/>
        <v>#DIV/0!</v>
      </c>
      <c r="V11" s="439"/>
      <c r="W11" s="439"/>
    </row>
    <row r="12" spans="1:23" s="5" customFormat="1" ht="22.5" customHeight="1">
      <c r="A12" s="99"/>
      <c r="B12" s="131"/>
      <c r="C12" s="108" t="s">
        <v>88</v>
      </c>
      <c r="D12" s="377" t="s">
        <v>318</v>
      </c>
      <c r="E12" s="380"/>
      <c r="F12" s="380"/>
      <c r="G12" s="307"/>
      <c r="H12" s="307"/>
      <c r="I12" s="307"/>
      <c r="J12" s="938"/>
      <c r="K12" s="380"/>
      <c r="L12" s="380"/>
      <c r="M12" s="307"/>
      <c r="N12" s="307"/>
      <c r="O12" s="973"/>
      <c r="P12" s="902"/>
      <c r="Q12" s="380"/>
      <c r="R12" s="380"/>
      <c r="S12" s="307"/>
      <c r="T12" s="307"/>
      <c r="U12" s="973"/>
      <c r="V12" s="310"/>
      <c r="W12" s="310"/>
    </row>
    <row r="13" spans="1:23" s="5" customFormat="1" ht="31.5" customHeight="1">
      <c r="A13" s="99"/>
      <c r="B13" s="108"/>
      <c r="C13" s="108" t="s">
        <v>90</v>
      </c>
      <c r="D13" s="375" t="s">
        <v>319</v>
      </c>
      <c r="E13" s="380">
        <v>14376</v>
      </c>
      <c r="F13" s="380">
        <v>14376</v>
      </c>
      <c r="G13" s="307"/>
      <c r="H13" s="307"/>
      <c r="I13" s="307"/>
      <c r="J13" s="938"/>
      <c r="K13" s="380">
        <f>'10.sz.m.átadott pe (3)'!B46</f>
        <v>0</v>
      </c>
      <c r="L13" s="380">
        <f>'10.sz.m.átadott pe (3)'!C46</f>
        <v>0</v>
      </c>
      <c r="M13" s="307"/>
      <c r="N13" s="307"/>
      <c r="O13" s="973" t="e">
        <f t="shared" si="2"/>
        <v>#DIV/0!</v>
      </c>
      <c r="P13" s="902" t="e">
        <f t="shared" si="2"/>
        <v>#DIV/0!</v>
      </c>
      <c r="Q13" s="380">
        <f>'10.sz.m.átadott pe (3)'!G46</f>
        <v>14376</v>
      </c>
      <c r="R13" s="380">
        <f>'10.sz.m.átadott pe (3)'!H46</f>
        <v>14376</v>
      </c>
      <c r="S13" s="307"/>
      <c r="T13" s="307"/>
      <c r="U13" s="973" t="e">
        <f aca="true" t="shared" si="4" ref="U13:U21">T13/S13</f>
        <v>#DIV/0!</v>
      </c>
      <c r="V13" s="310"/>
      <c r="W13" s="310"/>
    </row>
    <row r="14" spans="1:23" s="5" customFormat="1" ht="36.75" customHeight="1" thickBot="1">
      <c r="A14" s="127"/>
      <c r="B14" s="128"/>
      <c r="C14" s="108" t="s">
        <v>91</v>
      </c>
      <c r="D14" s="375" t="s">
        <v>320</v>
      </c>
      <c r="E14" s="380">
        <v>111719</v>
      </c>
      <c r="F14" s="380">
        <f>111719+8150-3145</f>
        <v>116724</v>
      </c>
      <c r="G14" s="307"/>
      <c r="H14" s="307"/>
      <c r="I14" s="307"/>
      <c r="J14" s="968"/>
      <c r="K14" s="380">
        <f>'10.sz.m.átadott pe (3)'!B73</f>
        <v>110460</v>
      </c>
      <c r="L14" s="380">
        <f>'10.sz.m.átadott pe (3)'!C73</f>
        <v>110460</v>
      </c>
      <c r="M14" s="307"/>
      <c r="N14" s="307"/>
      <c r="O14" s="973" t="e">
        <f t="shared" si="2"/>
        <v>#DIV/0!</v>
      </c>
      <c r="P14" s="902" t="e">
        <f t="shared" si="2"/>
        <v>#DIV/0!</v>
      </c>
      <c r="Q14" s="380">
        <f>'10.sz.m.átadott pe (3)'!G73</f>
        <v>1259</v>
      </c>
      <c r="R14" s="380">
        <f>'10.sz.m.átadott pe (3)'!H73</f>
        <v>1259</v>
      </c>
      <c r="S14" s="307"/>
      <c r="T14" s="307"/>
      <c r="U14" s="973" t="e">
        <f t="shared" si="4"/>
        <v>#DIV/0!</v>
      </c>
      <c r="V14" s="310"/>
      <c r="W14" s="310"/>
    </row>
    <row r="15" spans="1:23" s="5" customFormat="1" ht="22.5" customHeight="1" hidden="1">
      <c r="A15" s="99"/>
      <c r="B15" s="108"/>
      <c r="C15" s="108" t="s">
        <v>94</v>
      </c>
      <c r="D15" s="375" t="s">
        <v>96</v>
      </c>
      <c r="E15" s="438"/>
      <c r="F15" s="438"/>
      <c r="G15" s="439"/>
      <c r="H15" s="439"/>
      <c r="I15" s="439"/>
      <c r="J15" s="967"/>
      <c r="K15" s="438"/>
      <c r="L15" s="438"/>
      <c r="M15" s="439"/>
      <c r="N15" s="439"/>
      <c r="O15" s="973" t="e">
        <f t="shared" si="2"/>
        <v>#DIV/0!</v>
      </c>
      <c r="P15" s="902" t="e">
        <f t="shared" si="2"/>
        <v>#DIV/0!</v>
      </c>
      <c r="Q15" s="438"/>
      <c r="R15" s="438"/>
      <c r="S15" s="439"/>
      <c r="T15" s="439"/>
      <c r="U15" s="973" t="e">
        <f t="shared" si="4"/>
        <v>#DIV/0!</v>
      </c>
      <c r="V15" s="440"/>
      <c r="W15" s="440"/>
    </row>
    <row r="16" spans="1:23" s="5" customFormat="1" ht="22.5" customHeight="1" hidden="1" thickBot="1">
      <c r="A16" s="135"/>
      <c r="B16" s="122"/>
      <c r="C16" s="122" t="s">
        <v>95</v>
      </c>
      <c r="D16" s="378" t="s">
        <v>97</v>
      </c>
      <c r="E16" s="390"/>
      <c r="F16" s="390"/>
      <c r="G16" s="138"/>
      <c r="H16" s="138"/>
      <c r="I16" s="138"/>
      <c r="J16" s="969"/>
      <c r="K16" s="390"/>
      <c r="L16" s="390"/>
      <c r="M16" s="138"/>
      <c r="N16" s="138"/>
      <c r="O16" s="973" t="e">
        <f t="shared" si="2"/>
        <v>#DIV/0!</v>
      </c>
      <c r="P16" s="902" t="e">
        <f t="shared" si="2"/>
        <v>#DIV/0!</v>
      </c>
      <c r="Q16" s="390"/>
      <c r="R16" s="390"/>
      <c r="S16" s="138"/>
      <c r="T16" s="138"/>
      <c r="U16" s="973" t="e">
        <f t="shared" si="4"/>
        <v>#DIV/0!</v>
      </c>
      <c r="V16" s="441"/>
      <c r="W16" s="441"/>
    </row>
    <row r="17" spans="1:23" s="5" customFormat="1" ht="22.5" customHeight="1" thickBot="1">
      <c r="A17" s="117" t="s">
        <v>31</v>
      </c>
      <c r="B17" s="1230" t="s">
        <v>98</v>
      </c>
      <c r="C17" s="1230"/>
      <c r="D17" s="1230"/>
      <c r="E17" s="386">
        <f aca="true" t="shared" si="5" ref="E17:W17">SUM(E18:E20)</f>
        <v>75830</v>
      </c>
      <c r="F17" s="386">
        <f>SUM(F18:F20)</f>
        <v>75830</v>
      </c>
      <c r="G17" s="81">
        <f>SUM(G18:G20)</f>
        <v>0</v>
      </c>
      <c r="H17" s="81">
        <f>SUM(H18:H20)</f>
        <v>0</v>
      </c>
      <c r="I17" s="81">
        <f>SUM(I18:I20)</f>
        <v>0</v>
      </c>
      <c r="J17" s="939">
        <f t="shared" si="5"/>
        <v>0</v>
      </c>
      <c r="K17" s="386">
        <f t="shared" si="5"/>
        <v>74030</v>
      </c>
      <c r="L17" s="386">
        <f>SUM(L18:L20)</f>
        <v>74030</v>
      </c>
      <c r="M17" s="81">
        <f t="shared" si="5"/>
        <v>0</v>
      </c>
      <c r="N17" s="81">
        <f t="shared" si="5"/>
        <v>0</v>
      </c>
      <c r="O17" s="960" t="e">
        <f t="shared" si="2"/>
        <v>#DIV/0!</v>
      </c>
      <c r="P17" s="903" t="e">
        <f t="shared" si="2"/>
        <v>#DIV/0!</v>
      </c>
      <c r="Q17" s="386">
        <f t="shared" si="5"/>
        <v>1800</v>
      </c>
      <c r="R17" s="386">
        <f>SUM(R18:R20)</f>
        <v>1800</v>
      </c>
      <c r="S17" s="81">
        <f t="shared" si="5"/>
        <v>0</v>
      </c>
      <c r="T17" s="81">
        <f>SUM(T18:T20)</f>
        <v>0</v>
      </c>
      <c r="U17" s="960" t="e">
        <f t="shared" si="4"/>
        <v>#DIV/0!</v>
      </c>
      <c r="V17" s="81">
        <f t="shared" si="5"/>
        <v>0</v>
      </c>
      <c r="W17" s="81">
        <f t="shared" si="5"/>
        <v>0</v>
      </c>
    </row>
    <row r="18" spans="1:23" s="5" customFormat="1" ht="22.5" customHeight="1">
      <c r="A18" s="116"/>
      <c r="B18" s="121" t="s">
        <v>42</v>
      </c>
      <c r="C18" s="1231" t="s">
        <v>99</v>
      </c>
      <c r="D18" s="1231"/>
      <c r="E18" s="385">
        <v>6000</v>
      </c>
      <c r="F18" s="385">
        <v>6000</v>
      </c>
      <c r="G18" s="310"/>
      <c r="H18" s="310"/>
      <c r="I18" s="310"/>
      <c r="J18" s="964"/>
      <c r="K18" s="385">
        <f>'7.a.sz.m.fejlesztés (3)'!D16</f>
        <v>6000</v>
      </c>
      <c r="L18" s="385">
        <f>'7.a.sz.m.fejlesztés (3)'!E16</f>
        <v>6000</v>
      </c>
      <c r="M18" s="310"/>
      <c r="N18" s="439"/>
      <c r="O18" s="973"/>
      <c r="P18" s="902" t="e">
        <f t="shared" si="2"/>
        <v>#DIV/0!</v>
      </c>
      <c r="Q18" s="385">
        <v>0</v>
      </c>
      <c r="R18" s="385">
        <v>0</v>
      </c>
      <c r="S18" s="310"/>
      <c r="T18" s="310"/>
      <c r="U18" s="973" t="e">
        <f t="shared" si="4"/>
        <v>#DIV/0!</v>
      </c>
      <c r="V18" s="310"/>
      <c r="W18" s="310">
        <v>0</v>
      </c>
    </row>
    <row r="19" spans="1:23" s="5" customFormat="1" ht="22.5" customHeight="1">
      <c r="A19" s="99"/>
      <c r="B19" s="108" t="s">
        <v>43</v>
      </c>
      <c r="C19" s="1220" t="s">
        <v>100</v>
      </c>
      <c r="D19" s="1220"/>
      <c r="E19" s="380">
        <v>68030</v>
      </c>
      <c r="F19" s="380">
        <v>68030</v>
      </c>
      <c r="G19" s="307"/>
      <c r="H19" s="307"/>
      <c r="I19" s="307"/>
      <c r="J19" s="938"/>
      <c r="K19" s="380">
        <f>'7.a.sz.m.fejlesztés (3)'!D32</f>
        <v>68030</v>
      </c>
      <c r="L19" s="380">
        <f>'7.a.sz.m.fejlesztés (3)'!E32</f>
        <v>68030</v>
      </c>
      <c r="M19" s="307"/>
      <c r="N19" s="439"/>
      <c r="O19" s="973" t="e">
        <f t="shared" si="2"/>
        <v>#DIV/0!</v>
      </c>
      <c r="P19" s="902" t="e">
        <f t="shared" si="2"/>
        <v>#DIV/0!</v>
      </c>
      <c r="Q19" s="380">
        <v>0</v>
      </c>
      <c r="R19" s="380">
        <v>0</v>
      </c>
      <c r="S19" s="307"/>
      <c r="T19" s="307"/>
      <c r="U19" s="973" t="e">
        <f t="shared" si="4"/>
        <v>#DIV/0!</v>
      </c>
      <c r="V19" s="307"/>
      <c r="W19" s="307">
        <v>0</v>
      </c>
    </row>
    <row r="20" spans="1:23" s="5" customFormat="1" ht="22.5" customHeight="1">
      <c r="A20" s="129"/>
      <c r="B20" s="108" t="s">
        <v>44</v>
      </c>
      <c r="C20" s="1237" t="s">
        <v>101</v>
      </c>
      <c r="D20" s="1237"/>
      <c r="E20" s="438">
        <f aca="true" t="shared" si="6" ref="E20:J20">SUM(E21:E24)</f>
        <v>1800</v>
      </c>
      <c r="F20" s="438">
        <f>SUM(F21:F24)</f>
        <v>1800</v>
      </c>
      <c r="G20" s="439">
        <f t="shared" si="6"/>
        <v>0</v>
      </c>
      <c r="H20" s="439">
        <f t="shared" si="6"/>
        <v>0</v>
      </c>
      <c r="I20" s="439">
        <f t="shared" si="6"/>
        <v>0</v>
      </c>
      <c r="J20" s="967">
        <f t="shared" si="6"/>
        <v>0</v>
      </c>
      <c r="K20" s="438">
        <f>E20-Q20</f>
        <v>0</v>
      </c>
      <c r="L20" s="438">
        <f>F20-R20</f>
        <v>0</v>
      </c>
      <c r="M20" s="439">
        <f>SUM(M21:M24)</f>
        <v>0</v>
      </c>
      <c r="N20" s="439">
        <f>SUM(N21:N24)</f>
        <v>0</v>
      </c>
      <c r="O20" s="973"/>
      <c r="P20" s="902" t="e">
        <f t="shared" si="2"/>
        <v>#DIV/0!</v>
      </c>
      <c r="Q20" s="438">
        <f>SUM(Q21:Q24)</f>
        <v>1800</v>
      </c>
      <c r="R20" s="438">
        <f>SUM(R21:R24)</f>
        <v>1800</v>
      </c>
      <c r="S20" s="439">
        <f>SUM(S21:S24)</f>
        <v>0</v>
      </c>
      <c r="T20" s="439">
        <f>SUM(T21:T24)</f>
        <v>0</v>
      </c>
      <c r="U20" s="973" t="e">
        <f t="shared" si="4"/>
        <v>#DIV/0!</v>
      </c>
      <c r="V20" s="439"/>
      <c r="W20" s="439"/>
    </row>
    <row r="21" spans="1:23" s="5" customFormat="1" ht="22.5" customHeight="1">
      <c r="A21" s="105"/>
      <c r="B21" s="109"/>
      <c r="C21" s="109" t="s">
        <v>102</v>
      </c>
      <c r="D21" s="262" t="s">
        <v>92</v>
      </c>
      <c r="E21" s="380">
        <v>1800</v>
      </c>
      <c r="F21" s="380">
        <v>1800</v>
      </c>
      <c r="G21" s="307"/>
      <c r="H21" s="307"/>
      <c r="I21" s="307"/>
      <c r="J21" s="938"/>
      <c r="K21" s="380">
        <f>'10.sz.m.átadott pe (3)'!L46</f>
        <v>0</v>
      </c>
      <c r="L21" s="380">
        <f>'10.sz.m.átadott pe (3)'!M46</f>
        <v>0</v>
      </c>
      <c r="M21" s="307"/>
      <c r="N21" s="307">
        <v>0</v>
      </c>
      <c r="O21" s="973"/>
      <c r="P21" s="902" t="e">
        <f t="shared" si="2"/>
        <v>#DIV/0!</v>
      </c>
      <c r="Q21" s="380">
        <f>'10.sz.m.átadott pe (3)'!Q46</f>
        <v>1800</v>
      </c>
      <c r="R21" s="380">
        <f>'10.sz.m.átadott pe (3)'!R46</f>
        <v>1800</v>
      </c>
      <c r="S21" s="307"/>
      <c r="T21" s="307"/>
      <c r="U21" s="973" t="e">
        <f t="shared" si="4"/>
        <v>#DIV/0!</v>
      </c>
      <c r="V21" s="310"/>
      <c r="W21" s="310"/>
    </row>
    <row r="22" spans="1:23" s="5" customFormat="1" ht="22.5" customHeight="1">
      <c r="A22" s="105"/>
      <c r="B22" s="109"/>
      <c r="C22" s="109" t="s">
        <v>103</v>
      </c>
      <c r="D22" s="262" t="s">
        <v>93</v>
      </c>
      <c r="E22" s="380">
        <v>0</v>
      </c>
      <c r="F22" s="380">
        <v>0</v>
      </c>
      <c r="G22" s="307">
        <v>0</v>
      </c>
      <c r="H22" s="307">
        <v>0</v>
      </c>
      <c r="I22" s="307">
        <v>0</v>
      </c>
      <c r="J22" s="938">
        <v>0</v>
      </c>
      <c r="K22" s="380">
        <v>0</v>
      </c>
      <c r="L22" s="380">
        <v>0</v>
      </c>
      <c r="M22" s="307">
        <v>0</v>
      </c>
      <c r="N22" s="307">
        <v>0</v>
      </c>
      <c r="O22" s="973"/>
      <c r="P22" s="902"/>
      <c r="Q22" s="380">
        <v>0</v>
      </c>
      <c r="R22" s="380">
        <v>0</v>
      </c>
      <c r="S22" s="307">
        <v>0</v>
      </c>
      <c r="T22" s="307">
        <v>0</v>
      </c>
      <c r="U22" s="973"/>
      <c r="V22" s="307">
        <v>0</v>
      </c>
      <c r="W22" s="307">
        <v>0</v>
      </c>
    </row>
    <row r="23" spans="1:23" s="5" customFormat="1" ht="22.5" customHeight="1">
      <c r="A23" s="129"/>
      <c r="B23" s="262"/>
      <c r="C23" s="109" t="s">
        <v>104</v>
      </c>
      <c r="D23" s="262" t="s">
        <v>96</v>
      </c>
      <c r="E23" s="438">
        <v>0</v>
      </c>
      <c r="F23" s="438">
        <v>0</v>
      </c>
      <c r="G23" s="439">
        <v>0</v>
      </c>
      <c r="H23" s="439">
        <v>0</v>
      </c>
      <c r="I23" s="439">
        <v>0</v>
      </c>
      <c r="J23" s="967">
        <v>0</v>
      </c>
      <c r="K23" s="438">
        <v>0</v>
      </c>
      <c r="L23" s="438">
        <v>0</v>
      </c>
      <c r="M23" s="439">
        <v>0</v>
      </c>
      <c r="N23" s="439">
        <v>0</v>
      </c>
      <c r="O23" s="973"/>
      <c r="P23" s="902"/>
      <c r="Q23" s="438">
        <v>0</v>
      </c>
      <c r="R23" s="438">
        <v>0</v>
      </c>
      <c r="S23" s="439">
        <v>0</v>
      </c>
      <c r="T23" s="439">
        <v>0</v>
      </c>
      <c r="U23" s="973"/>
      <c r="V23" s="439">
        <v>0</v>
      </c>
      <c r="W23" s="439">
        <v>0</v>
      </c>
    </row>
    <row r="24" spans="1:23" s="5" customFormat="1" ht="22.5" customHeight="1" thickBot="1">
      <c r="A24" s="288"/>
      <c r="B24" s="289"/>
      <c r="C24" s="290" t="s">
        <v>229</v>
      </c>
      <c r="D24" s="289" t="s">
        <v>230</v>
      </c>
      <c r="E24" s="442">
        <v>0</v>
      </c>
      <c r="F24" s="442">
        <v>0</v>
      </c>
      <c r="G24" s="441">
        <v>0</v>
      </c>
      <c r="H24" s="441">
        <v>0</v>
      </c>
      <c r="I24" s="441">
        <v>0</v>
      </c>
      <c r="J24" s="970">
        <v>0</v>
      </c>
      <c r="K24" s="442">
        <v>0</v>
      </c>
      <c r="L24" s="442">
        <v>0</v>
      </c>
      <c r="M24" s="441">
        <v>0</v>
      </c>
      <c r="N24" s="441">
        <v>0</v>
      </c>
      <c r="O24" s="973"/>
      <c r="P24" s="902"/>
      <c r="Q24" s="442">
        <v>0</v>
      </c>
      <c r="R24" s="442">
        <v>0</v>
      </c>
      <c r="S24" s="441">
        <v>0</v>
      </c>
      <c r="T24" s="441">
        <v>0</v>
      </c>
      <c r="U24" s="973"/>
      <c r="V24" s="441">
        <v>0</v>
      </c>
      <c r="W24" s="441">
        <v>0</v>
      </c>
    </row>
    <row r="25" spans="1:23" s="5" customFormat="1" ht="22.5" customHeight="1" thickBot="1">
      <c r="A25" s="117" t="s">
        <v>10</v>
      </c>
      <c r="B25" s="1230" t="s">
        <v>105</v>
      </c>
      <c r="C25" s="1230"/>
      <c r="D25" s="1230"/>
      <c r="E25" s="386">
        <f aca="true" t="shared" si="7" ref="E25:W25">SUM(E26:E28)</f>
        <v>36747</v>
      </c>
      <c r="F25" s="386">
        <f>SUM(F26:F28)</f>
        <v>30958</v>
      </c>
      <c r="G25" s="81">
        <f>SUM(G26:G28)</f>
        <v>0</v>
      </c>
      <c r="H25" s="81">
        <f>SUM(H26:H28)</f>
        <v>0</v>
      </c>
      <c r="I25" s="81">
        <f>SUM(I26:I28)</f>
        <v>0</v>
      </c>
      <c r="J25" s="939">
        <f t="shared" si="7"/>
        <v>0</v>
      </c>
      <c r="K25" s="386">
        <f t="shared" si="7"/>
        <v>36747</v>
      </c>
      <c r="L25" s="386">
        <f>SUM(L26:L28)</f>
        <v>30958</v>
      </c>
      <c r="M25" s="81">
        <f t="shared" si="7"/>
        <v>0</v>
      </c>
      <c r="N25" s="81">
        <f t="shared" si="7"/>
        <v>0</v>
      </c>
      <c r="O25" s="960" t="e">
        <f t="shared" si="2"/>
        <v>#DIV/0!</v>
      </c>
      <c r="P25" s="903" t="e">
        <f t="shared" si="2"/>
        <v>#DIV/0!</v>
      </c>
      <c r="Q25" s="386">
        <f t="shared" si="7"/>
        <v>0</v>
      </c>
      <c r="R25" s="386">
        <f>SUM(R26:R28)</f>
        <v>0</v>
      </c>
      <c r="S25" s="81">
        <f t="shared" si="7"/>
        <v>0</v>
      </c>
      <c r="T25" s="81">
        <f>SUM(T26:T28)</f>
        <v>0</v>
      </c>
      <c r="U25" s="960"/>
      <c r="V25" s="81">
        <f t="shared" si="7"/>
        <v>0</v>
      </c>
      <c r="W25" s="81">
        <f t="shared" si="7"/>
        <v>0</v>
      </c>
    </row>
    <row r="26" spans="1:23" s="5" customFormat="1" ht="22.5" customHeight="1">
      <c r="A26" s="116"/>
      <c r="B26" s="121" t="s">
        <v>45</v>
      </c>
      <c r="C26" s="1231" t="s">
        <v>3</v>
      </c>
      <c r="D26" s="1231"/>
      <c r="E26" s="385">
        <v>36747</v>
      </c>
      <c r="F26" s="385">
        <f>36747-8934+3145</f>
        <v>30958</v>
      </c>
      <c r="G26" s="310"/>
      <c r="H26" s="310"/>
      <c r="I26" s="310">
        <f>44715+673+1205-46593</f>
        <v>0</v>
      </c>
      <c r="J26" s="964"/>
      <c r="K26" s="385">
        <f>E26-Q26</f>
        <v>36747</v>
      </c>
      <c r="L26" s="385">
        <f>F26-R26</f>
        <v>30958</v>
      </c>
      <c r="M26" s="310"/>
      <c r="N26" s="310"/>
      <c r="O26" s="973" t="e">
        <f t="shared" si="2"/>
        <v>#DIV/0!</v>
      </c>
      <c r="P26" s="902" t="e">
        <f t="shared" si="2"/>
        <v>#DIV/0!</v>
      </c>
      <c r="Q26" s="385">
        <v>0</v>
      </c>
      <c r="R26" s="385">
        <v>0</v>
      </c>
      <c r="S26" s="310">
        <v>0</v>
      </c>
      <c r="T26" s="310">
        <v>0</v>
      </c>
      <c r="U26" s="973"/>
      <c r="V26" s="310">
        <v>0</v>
      </c>
      <c r="W26" s="310">
        <v>0</v>
      </c>
    </row>
    <row r="27" spans="1:23" s="8" customFormat="1" ht="22.5" customHeight="1">
      <c r="A27" s="130"/>
      <c r="B27" s="108" t="s">
        <v>46</v>
      </c>
      <c r="C27" s="1240" t="s">
        <v>321</v>
      </c>
      <c r="D27" s="1240"/>
      <c r="E27" s="380">
        <v>0</v>
      </c>
      <c r="F27" s="380">
        <v>0</v>
      </c>
      <c r="G27" s="307">
        <v>0</v>
      </c>
      <c r="H27" s="307">
        <v>0</v>
      </c>
      <c r="I27" s="307">
        <v>0</v>
      </c>
      <c r="J27" s="938">
        <v>0</v>
      </c>
      <c r="K27" s="380">
        <v>0</v>
      </c>
      <c r="L27" s="380">
        <v>0</v>
      </c>
      <c r="M27" s="307">
        <v>0</v>
      </c>
      <c r="N27" s="307">
        <v>0</v>
      </c>
      <c r="O27" s="973"/>
      <c r="P27" s="902"/>
      <c r="Q27" s="380">
        <v>0</v>
      </c>
      <c r="R27" s="380">
        <v>0</v>
      </c>
      <c r="S27" s="307">
        <v>0</v>
      </c>
      <c r="T27" s="307">
        <v>0</v>
      </c>
      <c r="U27" s="973"/>
      <c r="V27" s="307">
        <v>0</v>
      </c>
      <c r="W27" s="307">
        <v>0</v>
      </c>
    </row>
    <row r="28" spans="1:23" s="8" customFormat="1" ht="22.5" customHeight="1" thickBot="1">
      <c r="A28" s="136"/>
      <c r="B28" s="122" t="s">
        <v>73</v>
      </c>
      <c r="C28" s="137" t="s">
        <v>106</v>
      </c>
      <c r="D28" s="137"/>
      <c r="E28" s="402">
        <v>0</v>
      </c>
      <c r="F28" s="402">
        <v>0</v>
      </c>
      <c r="G28" s="403">
        <v>0</v>
      </c>
      <c r="H28" s="403">
        <v>0</v>
      </c>
      <c r="I28" s="403">
        <v>0</v>
      </c>
      <c r="J28" s="937">
        <v>0</v>
      </c>
      <c r="K28" s="402">
        <v>0</v>
      </c>
      <c r="L28" s="402">
        <v>0</v>
      </c>
      <c r="M28" s="403">
        <v>0</v>
      </c>
      <c r="N28" s="403">
        <v>0</v>
      </c>
      <c r="O28" s="973"/>
      <c r="P28" s="902"/>
      <c r="Q28" s="402">
        <v>0</v>
      </c>
      <c r="R28" s="402">
        <v>0</v>
      </c>
      <c r="S28" s="403">
        <v>0</v>
      </c>
      <c r="T28" s="403">
        <v>0</v>
      </c>
      <c r="U28" s="973"/>
      <c r="V28" s="403">
        <v>0</v>
      </c>
      <c r="W28" s="403">
        <v>0</v>
      </c>
    </row>
    <row r="29" spans="1:23" s="82" customFormat="1" ht="22.5" customHeight="1" thickBot="1">
      <c r="A29" s="97" t="s">
        <v>11</v>
      </c>
      <c r="B29" s="123" t="s">
        <v>107</v>
      </c>
      <c r="C29" s="123"/>
      <c r="D29" s="123"/>
      <c r="E29" s="387">
        <v>0</v>
      </c>
      <c r="F29" s="387">
        <v>0</v>
      </c>
      <c r="G29" s="388">
        <v>0</v>
      </c>
      <c r="H29" s="388">
        <v>0</v>
      </c>
      <c r="I29" s="388">
        <v>0</v>
      </c>
      <c r="J29" s="971">
        <v>0</v>
      </c>
      <c r="K29" s="387">
        <v>0</v>
      </c>
      <c r="L29" s="387">
        <v>0</v>
      </c>
      <c r="M29" s="388">
        <v>0</v>
      </c>
      <c r="N29" s="388">
        <v>0</v>
      </c>
      <c r="O29" s="974"/>
      <c r="P29" s="904"/>
      <c r="Q29" s="387">
        <v>0</v>
      </c>
      <c r="R29" s="387">
        <v>0</v>
      </c>
      <c r="S29" s="388">
        <v>0</v>
      </c>
      <c r="T29" s="388">
        <v>0</v>
      </c>
      <c r="U29" s="974"/>
      <c r="V29" s="388">
        <v>0</v>
      </c>
      <c r="W29" s="388">
        <v>0</v>
      </c>
    </row>
    <row r="30" spans="1:23" s="82" customFormat="1" ht="22.5" customHeight="1" thickBot="1">
      <c r="A30" s="117"/>
      <c r="B30" s="1230"/>
      <c r="C30" s="1230"/>
      <c r="D30" s="1230"/>
      <c r="E30" s="975"/>
      <c r="F30" s="975"/>
      <c r="G30" s="976"/>
      <c r="H30" s="976"/>
      <c r="I30" s="976"/>
      <c r="K30" s="975"/>
      <c r="L30" s="975"/>
      <c r="M30" s="976"/>
      <c r="N30" s="976"/>
      <c r="O30" s="956"/>
      <c r="P30" s="901"/>
      <c r="Q30" s="975"/>
      <c r="R30" s="975"/>
      <c r="S30" s="976">
        <v>0</v>
      </c>
      <c r="T30" s="976">
        <v>0</v>
      </c>
      <c r="U30" s="956"/>
      <c r="V30" s="308">
        <v>0</v>
      </c>
      <c r="W30" s="308">
        <v>0</v>
      </c>
    </row>
    <row r="31" spans="1:23" s="82" customFormat="1" ht="22.5" customHeight="1" thickBot="1">
      <c r="A31" s="117" t="s">
        <v>11</v>
      </c>
      <c r="B31" s="1198" t="s">
        <v>108</v>
      </c>
      <c r="C31" s="1198"/>
      <c r="D31" s="1198"/>
      <c r="E31" s="384">
        <f>E6+E17+E25+E29</f>
        <v>363964</v>
      </c>
      <c r="F31" s="384">
        <f>F6+F17+F25+F29</f>
        <v>363180</v>
      </c>
      <c r="G31" s="308">
        <f>G6+G17+G25+G29</f>
        <v>0</v>
      </c>
      <c r="H31" s="308">
        <f>H6+H17+H25+H29</f>
        <v>0</v>
      </c>
      <c r="I31" s="308">
        <f>I6+I17+I25+I29</f>
        <v>0</v>
      </c>
      <c r="J31" s="935">
        <f>J6+J17+J25+J29+J35</f>
        <v>0</v>
      </c>
      <c r="K31" s="384">
        <f>K6+K17+K25</f>
        <v>343129</v>
      </c>
      <c r="L31" s="384">
        <f>L6+L17+L25</f>
        <v>342345</v>
      </c>
      <c r="M31" s="308">
        <f>M6+M17+M25+M29</f>
        <v>0</v>
      </c>
      <c r="N31" s="308">
        <f>N6+N17+N25+N29</f>
        <v>0</v>
      </c>
      <c r="O31" s="960" t="e">
        <f>N31/M31</f>
        <v>#DIV/0!</v>
      </c>
      <c r="P31" s="905"/>
      <c r="Q31" s="384">
        <f>Q6+Q17+Q25+Q29+Q35</f>
        <v>20835</v>
      </c>
      <c r="R31" s="384">
        <f>R6+R17+R25+R29+R35</f>
        <v>20835</v>
      </c>
      <c r="S31" s="308">
        <f>S6+S17+S25+S29+S30</f>
        <v>0</v>
      </c>
      <c r="T31" s="308">
        <f>T6+T17+T25+T29+T30</f>
        <v>0</v>
      </c>
      <c r="U31" s="960" t="e">
        <f>T31/S31</f>
        <v>#DIV/0!</v>
      </c>
      <c r="V31" s="308">
        <f>V6+V17+V25+V29+V30</f>
        <v>0</v>
      </c>
      <c r="W31" s="308">
        <f>W6+W17+W25+W29+W30</f>
        <v>0</v>
      </c>
    </row>
    <row r="32" spans="1:23" s="82" customFormat="1" ht="22.5" customHeight="1" thickBot="1">
      <c r="A32" s="95">
        <v>5</v>
      </c>
      <c r="B32" s="1229" t="s">
        <v>109</v>
      </c>
      <c r="C32" s="1229"/>
      <c r="D32" s="1229"/>
      <c r="E32" s="389">
        <f aca="true" t="shared" si="8" ref="E32:Q32">SUM(E33:E35)</f>
        <v>185991</v>
      </c>
      <c r="F32" s="389">
        <f>SUM(F33:F36)</f>
        <v>194925</v>
      </c>
      <c r="G32" s="120">
        <f>SUM(G33:G35)</f>
        <v>0</v>
      </c>
      <c r="H32" s="120">
        <f>SUM(H33:H35)</f>
        <v>0</v>
      </c>
      <c r="I32" s="120">
        <f>SUM(I33:I35)</f>
        <v>0</v>
      </c>
      <c r="J32" s="926">
        <f t="shared" si="8"/>
        <v>0</v>
      </c>
      <c r="K32" s="389">
        <f t="shared" si="8"/>
        <v>185991</v>
      </c>
      <c r="L32" s="389">
        <f>SUM(L33:L36)</f>
        <v>194925</v>
      </c>
      <c r="M32" s="120">
        <f t="shared" si="8"/>
        <v>0</v>
      </c>
      <c r="N32" s="120">
        <f t="shared" si="8"/>
        <v>0</v>
      </c>
      <c r="O32" s="960" t="e">
        <f>N32/M32</f>
        <v>#DIV/0!</v>
      </c>
      <c r="P32" s="902"/>
      <c r="Q32" s="389">
        <f t="shared" si="8"/>
        <v>0</v>
      </c>
      <c r="R32" s="389">
        <f>SUM(R33:R35)</f>
        <v>0</v>
      </c>
      <c r="S32" s="120"/>
      <c r="T32" s="120"/>
      <c r="U32" s="960"/>
      <c r="V32" s="120"/>
      <c r="W32" s="120"/>
    </row>
    <row r="33" spans="1:23" s="5" customFormat="1" ht="22.5" customHeight="1" thickBot="1">
      <c r="A33" s="139"/>
      <c r="B33" s="121" t="s">
        <v>47</v>
      </c>
      <c r="C33" s="1251" t="s">
        <v>323</v>
      </c>
      <c r="D33" s="1251"/>
      <c r="E33" s="385"/>
      <c r="F33" s="385"/>
      <c r="G33" s="310"/>
      <c r="H33" s="310"/>
      <c r="I33" s="310"/>
      <c r="J33" s="964"/>
      <c r="K33" s="385"/>
      <c r="L33" s="385"/>
      <c r="M33" s="310"/>
      <c r="N33" s="310"/>
      <c r="O33" s="977"/>
      <c r="P33" s="906"/>
      <c r="Q33" s="385"/>
      <c r="R33" s="385"/>
      <c r="S33" s="310"/>
      <c r="T33" s="310"/>
      <c r="U33" s="977"/>
      <c r="V33" s="310"/>
      <c r="W33" s="310"/>
    </row>
    <row r="34" spans="1:23" s="5" customFormat="1" ht="22.5" customHeight="1" thickBot="1">
      <c r="A34" s="99"/>
      <c r="B34" s="108" t="s">
        <v>48</v>
      </c>
      <c r="C34" s="1220" t="s">
        <v>324</v>
      </c>
      <c r="D34" s="1220"/>
      <c r="E34" s="438"/>
      <c r="F34" s="438"/>
      <c r="G34" s="439"/>
      <c r="H34" s="439"/>
      <c r="I34" s="439"/>
      <c r="J34" s="967"/>
      <c r="K34" s="438"/>
      <c r="L34" s="438"/>
      <c r="M34" s="439"/>
      <c r="N34" s="439"/>
      <c r="O34" s="978"/>
      <c r="P34" s="907" t="e">
        <f t="shared" si="2"/>
        <v>#DIV/0!</v>
      </c>
      <c r="Q34" s="438"/>
      <c r="R34" s="438"/>
      <c r="S34" s="439"/>
      <c r="T34" s="439"/>
      <c r="U34" s="978"/>
      <c r="V34" s="138"/>
      <c r="W34" s="138"/>
    </row>
    <row r="35" spans="1:23" s="5" customFormat="1" ht="22.5" customHeight="1" thickBot="1">
      <c r="A35" s="707"/>
      <c r="B35" s="708" t="s">
        <v>77</v>
      </c>
      <c r="C35" s="709" t="s">
        <v>322</v>
      </c>
      <c r="D35" s="709"/>
      <c r="E35" s="710">
        <v>185991</v>
      </c>
      <c r="F35" s="710">
        <v>185991</v>
      </c>
      <c r="G35" s="720"/>
      <c r="H35" s="720"/>
      <c r="I35" s="720"/>
      <c r="J35" s="972"/>
      <c r="K35" s="710">
        <f>E35-Q35</f>
        <v>185991</v>
      </c>
      <c r="L35" s="710">
        <f>F35-R35</f>
        <v>185991</v>
      </c>
      <c r="M35" s="720"/>
      <c r="N35" s="720"/>
      <c r="O35" s="978" t="e">
        <f t="shared" si="2"/>
        <v>#DIV/0!</v>
      </c>
      <c r="P35" s="906"/>
      <c r="Q35" s="710">
        <v>0</v>
      </c>
      <c r="R35" s="710">
        <v>0</v>
      </c>
      <c r="S35" s="720"/>
      <c r="T35" s="720"/>
      <c r="U35" s="978"/>
      <c r="V35" s="441"/>
      <c r="W35" s="441"/>
    </row>
    <row r="36" spans="1:23" s="5" customFormat="1" ht="22.5" customHeight="1" thickBot="1">
      <c r="A36" s="707"/>
      <c r="B36" s="708" t="s">
        <v>614</v>
      </c>
      <c r="C36" s="709" t="s">
        <v>615</v>
      </c>
      <c r="D36" s="709"/>
      <c r="E36" s="710"/>
      <c r="F36" s="710">
        <v>8934</v>
      </c>
      <c r="G36" s="720"/>
      <c r="H36" s="720"/>
      <c r="I36" s="720"/>
      <c r="J36" s="972"/>
      <c r="K36" s="710"/>
      <c r="L36" s="710">
        <v>8934</v>
      </c>
      <c r="M36" s="720"/>
      <c r="N36" s="720"/>
      <c r="O36" s="978"/>
      <c r="P36" s="906"/>
      <c r="Q36" s="710"/>
      <c r="R36" s="710"/>
      <c r="S36" s="720"/>
      <c r="T36" s="720"/>
      <c r="U36" s="978"/>
      <c r="V36" s="441"/>
      <c r="W36" s="441"/>
    </row>
    <row r="37" spans="1:23" s="5" customFormat="1" ht="22.5" customHeight="1" thickBot="1">
      <c r="A37" s="117" t="s">
        <v>13</v>
      </c>
      <c r="B37" s="1198" t="s">
        <v>265</v>
      </c>
      <c r="C37" s="1198"/>
      <c r="D37" s="1198"/>
      <c r="E37" s="386">
        <f>E31+E32</f>
        <v>549955</v>
      </c>
      <c r="F37" s="386">
        <f>F31+F32</f>
        <v>558105</v>
      </c>
      <c r="G37" s="81">
        <f>G31+G32</f>
        <v>0</v>
      </c>
      <c r="H37" s="81">
        <f>H31+H32</f>
        <v>0</v>
      </c>
      <c r="I37" s="81">
        <f>I31+I32</f>
        <v>0</v>
      </c>
      <c r="J37" s="939">
        <f aca="true" t="shared" si="9" ref="J37:W37">J31+J32</f>
        <v>0</v>
      </c>
      <c r="K37" s="386">
        <f t="shared" si="9"/>
        <v>529120</v>
      </c>
      <c r="L37" s="386">
        <f>L31+L32</f>
        <v>537270</v>
      </c>
      <c r="M37" s="81">
        <f t="shared" si="9"/>
        <v>0</v>
      </c>
      <c r="N37" s="81">
        <f t="shared" si="9"/>
        <v>0</v>
      </c>
      <c r="O37" s="960" t="e">
        <f t="shared" si="2"/>
        <v>#DIV/0!</v>
      </c>
      <c r="P37" s="903" t="e">
        <f t="shared" si="2"/>
        <v>#DIV/0!</v>
      </c>
      <c r="Q37" s="386">
        <f t="shared" si="9"/>
        <v>20835</v>
      </c>
      <c r="R37" s="386">
        <f>R31+R32</f>
        <v>20835</v>
      </c>
      <c r="S37" s="81">
        <f t="shared" si="9"/>
        <v>0</v>
      </c>
      <c r="T37" s="81">
        <f>T31+T32</f>
        <v>0</v>
      </c>
      <c r="U37" s="960" t="e">
        <f>T37/S37</f>
        <v>#DIV/0!</v>
      </c>
      <c r="V37" s="81">
        <f t="shared" si="9"/>
        <v>0</v>
      </c>
      <c r="W37" s="412">
        <f t="shared" si="9"/>
        <v>0</v>
      </c>
    </row>
    <row r="38" spans="1:22" s="5" customFormat="1" ht="19.5" customHeight="1" hidden="1" thickBot="1">
      <c r="A38" s="1202" t="s">
        <v>266</v>
      </c>
      <c r="B38" s="1203"/>
      <c r="C38" s="1203"/>
      <c r="D38" s="1203"/>
      <c r="E38" s="637"/>
      <c r="F38" s="637"/>
      <c r="G38" s="638"/>
      <c r="H38" s="638"/>
      <c r="I38" s="638"/>
      <c r="J38" s="940"/>
      <c r="K38" s="637"/>
      <c r="L38" s="637"/>
      <c r="M38" s="638"/>
      <c r="N38" s="638"/>
      <c r="O38" s="960"/>
      <c r="P38" s="903"/>
      <c r="Q38" s="637"/>
      <c r="R38" s="637"/>
      <c r="S38" s="638"/>
      <c r="T38" s="638"/>
      <c r="U38" s="960"/>
      <c r="V38" s="643"/>
    </row>
    <row r="39" spans="1:22" s="5" customFormat="1" ht="19.5" customHeight="1" thickBot="1">
      <c r="A39" s="1197" t="s">
        <v>8</v>
      </c>
      <c r="B39" s="1198"/>
      <c r="C39" s="1198"/>
      <c r="D39" s="1198"/>
      <c r="E39" s="448">
        <f>SUM(E37:E38)</f>
        <v>549955</v>
      </c>
      <c r="F39" s="448">
        <f>SUM(F37:F38)</f>
        <v>558105</v>
      </c>
      <c r="G39" s="449">
        <f>SUM(G37:G38)</f>
        <v>0</v>
      </c>
      <c r="H39" s="449">
        <f>SUM(H37:H38)</f>
        <v>0</v>
      </c>
      <c r="I39" s="449">
        <f>SUM(I37:I38)</f>
        <v>0</v>
      </c>
      <c r="J39" s="941"/>
      <c r="K39" s="448">
        <f>SUM(K37:K38)</f>
        <v>529120</v>
      </c>
      <c r="L39" s="448">
        <f>SUM(L37:L38)</f>
        <v>537270</v>
      </c>
      <c r="M39" s="449">
        <f>SUM(M37:M38)</f>
        <v>0</v>
      </c>
      <c r="N39" s="449">
        <f>SUM(N37:N38)</f>
        <v>0</v>
      </c>
      <c r="O39" s="960" t="e">
        <f t="shared" si="2"/>
        <v>#DIV/0!</v>
      </c>
      <c r="P39" s="903" t="e">
        <f t="shared" si="2"/>
        <v>#DIV/0!</v>
      </c>
      <c r="Q39" s="448">
        <f>SUM(Q37:Q38)</f>
        <v>20835</v>
      </c>
      <c r="R39" s="448">
        <f>SUM(R37:R38)</f>
        <v>20835</v>
      </c>
      <c r="S39" s="449">
        <f>SUM(S37:S38)</f>
        <v>0</v>
      </c>
      <c r="T39" s="449">
        <f>SUM(T37:T38)</f>
        <v>0</v>
      </c>
      <c r="U39" s="960" t="e">
        <f>T39/S39</f>
        <v>#DIV/0!</v>
      </c>
      <c r="V39" s="451"/>
    </row>
    <row r="40" spans="1:22" s="5" customFormat="1" ht="19.5" customHeight="1">
      <c r="A40" s="515"/>
      <c r="B40" s="644"/>
      <c r="C40" s="515"/>
      <c r="D40" s="515"/>
      <c r="E40" s="645"/>
      <c r="F40" s="645"/>
      <c r="G40" s="645"/>
      <c r="H40" s="645"/>
      <c r="I40" s="645"/>
      <c r="J40" s="645"/>
      <c r="K40" s="646"/>
      <c r="L40" s="646"/>
      <c r="M40" s="646"/>
      <c r="N40" s="646"/>
      <c r="O40" s="646"/>
      <c r="P40" s="646"/>
      <c r="Q40" s="646"/>
      <c r="R40" s="646"/>
      <c r="S40" s="647"/>
      <c r="T40" s="647"/>
      <c r="U40" s="647"/>
      <c r="V40" s="647"/>
    </row>
    <row r="41" spans="1:18" s="5" customFormat="1" ht="19.5" customHeight="1">
      <c r="A41" s="65"/>
      <c r="B41" s="68"/>
      <c r="C41" s="68"/>
      <c r="D41" s="30"/>
      <c r="E41" s="6"/>
      <c r="F41" s="6"/>
      <c r="G41" s="6"/>
      <c r="H41" s="6"/>
      <c r="I41" s="6"/>
      <c r="J41" s="6"/>
      <c r="K41" s="141"/>
      <c r="L41" s="141"/>
      <c r="M41" s="141"/>
      <c r="N41" s="141"/>
      <c r="O41" s="141"/>
      <c r="P41" s="141" t="e">
        <f>P37+W37</f>
        <v>#DIV/0!</v>
      </c>
      <c r="Q41" s="141"/>
      <c r="R41" s="141"/>
    </row>
    <row r="42" spans="1:10" ht="15.75">
      <c r="A42" s="126"/>
      <c r="B42" s="64"/>
      <c r="C42" s="64"/>
      <c r="D42" s="30"/>
      <c r="E42" s="4"/>
      <c r="F42" s="4"/>
      <c r="G42" s="4"/>
      <c r="H42" s="4"/>
      <c r="I42" s="4"/>
      <c r="J42" s="4"/>
    </row>
    <row r="43" spans="1:10" ht="15.75">
      <c r="A43" s="126"/>
      <c r="B43" s="64"/>
      <c r="C43" s="64"/>
      <c r="D43" s="30"/>
      <c r="E43" s="4"/>
      <c r="F43" s="4"/>
      <c r="G43" s="4"/>
      <c r="H43" s="4"/>
      <c r="I43" s="4"/>
      <c r="J43" s="4"/>
    </row>
    <row r="44" spans="1:18" ht="15.75">
      <c r="A44" s="126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26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26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26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26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26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126"/>
      <c r="B50" s="1"/>
      <c r="C50" s="1"/>
      <c r="D50" s="1"/>
      <c r="K50" s="1"/>
      <c r="L50" s="1"/>
      <c r="M50" s="1"/>
      <c r="N50" s="1"/>
      <c r="O50" s="1"/>
      <c r="P50" s="1"/>
      <c r="Q50" s="1"/>
      <c r="R50" s="1"/>
    </row>
    <row r="51" spans="1:10" ht="15.75">
      <c r="A51" s="126"/>
      <c r="B51" s="64"/>
      <c r="C51" s="64"/>
      <c r="D51" s="30"/>
      <c r="E51" s="3"/>
      <c r="F51" s="3"/>
      <c r="G51" s="3"/>
      <c r="H51" s="3"/>
      <c r="I51" s="3"/>
      <c r="J51" s="3"/>
    </row>
    <row r="52" spans="1:10" ht="15.75">
      <c r="A52" s="126"/>
      <c r="B52" s="64"/>
      <c r="C52" s="64"/>
      <c r="D52" s="30"/>
      <c r="E52" s="3"/>
      <c r="F52" s="3"/>
      <c r="G52" s="3"/>
      <c r="H52" s="3"/>
      <c r="I52" s="3"/>
      <c r="J52" s="3"/>
    </row>
    <row r="53" spans="1:10" ht="15.75">
      <c r="A53" s="126"/>
      <c r="B53" s="64"/>
      <c r="C53" s="64"/>
      <c r="D53" s="30"/>
      <c r="E53" s="3"/>
      <c r="F53" s="3"/>
      <c r="G53" s="3"/>
      <c r="H53" s="3"/>
      <c r="I53" s="3"/>
      <c r="J53" s="3"/>
    </row>
    <row r="54" spans="1:10" ht="15.75">
      <c r="A54" s="126"/>
      <c r="B54" s="64"/>
      <c r="C54" s="64"/>
      <c r="D54" s="30"/>
      <c r="E54" s="3"/>
      <c r="F54" s="3"/>
      <c r="G54" s="3"/>
      <c r="H54" s="3"/>
      <c r="I54" s="3"/>
      <c r="J54" s="3"/>
    </row>
    <row r="55" spans="1:10" ht="15.75">
      <c r="A55" s="126"/>
      <c r="B55" s="64"/>
      <c r="C55" s="64"/>
      <c r="D55" s="30"/>
      <c r="E55" s="3"/>
      <c r="F55" s="3"/>
      <c r="G55" s="3"/>
      <c r="H55" s="3"/>
      <c r="I55" s="3"/>
      <c r="J55" s="3"/>
    </row>
    <row r="56" spans="1:10" ht="15.75">
      <c r="A56" s="126"/>
      <c r="B56" s="64"/>
      <c r="C56" s="64"/>
      <c r="D56" s="30"/>
      <c r="E56" s="3"/>
      <c r="F56" s="3"/>
      <c r="G56" s="3"/>
      <c r="H56" s="3"/>
      <c r="I56" s="3"/>
      <c r="J56" s="3"/>
    </row>
    <row r="57" spans="1:10" ht="15.75">
      <c r="A57" s="126"/>
      <c r="B57" s="64"/>
      <c r="C57" s="64"/>
      <c r="D57" s="30"/>
      <c r="E57" s="3"/>
      <c r="F57" s="3"/>
      <c r="G57" s="3"/>
      <c r="H57" s="3"/>
      <c r="I57" s="3"/>
      <c r="J57" s="3"/>
    </row>
    <row r="58" spans="1:10" ht="15.75">
      <c r="A58" s="126"/>
      <c r="B58" s="64"/>
      <c r="C58" s="64"/>
      <c r="D58" s="30"/>
      <c r="E58" s="3"/>
      <c r="F58" s="3"/>
      <c r="G58" s="3"/>
      <c r="H58" s="3"/>
      <c r="I58" s="3"/>
      <c r="J58" s="3"/>
    </row>
    <row r="59" spans="1:10" ht="15.75">
      <c r="A59" s="126"/>
      <c r="B59" s="64"/>
      <c r="C59" s="64"/>
      <c r="D59" s="30"/>
      <c r="E59" s="3"/>
      <c r="F59" s="3"/>
      <c r="G59" s="3"/>
      <c r="H59" s="3"/>
      <c r="I59" s="3"/>
      <c r="J59" s="3"/>
    </row>
    <row r="60" spans="1:10" ht="15.75">
      <c r="A60" s="126"/>
      <c r="B60" s="64"/>
      <c r="C60" s="64"/>
      <c r="D60" s="30"/>
      <c r="E60" s="3"/>
      <c r="F60" s="3"/>
      <c r="G60" s="3"/>
      <c r="H60" s="3"/>
      <c r="I60" s="3"/>
      <c r="J60" s="3"/>
    </row>
  </sheetData>
  <sheetProtection/>
  <mergeCells count="20">
    <mergeCell ref="A2:Q2"/>
    <mergeCell ref="E1:Q1"/>
    <mergeCell ref="B37:D37"/>
    <mergeCell ref="C27:D27"/>
    <mergeCell ref="B30:D30"/>
    <mergeCell ref="B31:D31"/>
    <mergeCell ref="B32:D32"/>
    <mergeCell ref="C33:D33"/>
    <mergeCell ref="C34:D34"/>
    <mergeCell ref="C18:D18"/>
    <mergeCell ref="A38:D38"/>
    <mergeCell ref="A39:D39"/>
    <mergeCell ref="Q4:V4"/>
    <mergeCell ref="C26:D26"/>
    <mergeCell ref="B25:D25"/>
    <mergeCell ref="C19:D19"/>
    <mergeCell ref="C20:D20"/>
    <mergeCell ref="B17:D17"/>
    <mergeCell ref="B6:D6"/>
    <mergeCell ref="A4: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A17">
      <selection activeCell="Y17" sqref="Y17"/>
    </sheetView>
  </sheetViews>
  <sheetFormatPr defaultColWidth="9.140625" defaultRowHeight="12.75"/>
  <cols>
    <col min="1" max="1" width="4.28125" style="231" customWidth="1"/>
    <col min="2" max="2" width="4.7109375" style="161" customWidth="1"/>
    <col min="3" max="3" width="45.421875" style="161" customWidth="1"/>
    <col min="4" max="4" width="8.7109375" style="161" bestFit="1" customWidth="1"/>
    <col min="5" max="5" width="8.28125" style="161" customWidth="1"/>
    <col min="6" max="7" width="8.28125" style="161" hidden="1" customWidth="1"/>
    <col min="8" max="8" width="9.8515625" style="161" hidden="1" customWidth="1"/>
    <col min="9" max="9" width="8.28125" style="161" hidden="1" customWidth="1"/>
    <col min="10" max="10" width="8.7109375" style="161" customWidth="1"/>
    <col min="11" max="11" width="8.28125" style="161" customWidth="1"/>
    <col min="12" max="13" width="8.28125" style="161" hidden="1" customWidth="1"/>
    <col min="14" max="14" width="10.28125" style="161" hidden="1" customWidth="1"/>
    <col min="15" max="15" width="9.8515625" style="161" hidden="1" customWidth="1"/>
    <col min="16" max="16" width="9.57421875" style="161" customWidth="1"/>
    <col min="17" max="17" width="6.57421875" style="161" customWidth="1"/>
    <col min="18" max="18" width="6.7109375" style="161" hidden="1" customWidth="1"/>
    <col min="19" max="19" width="10.00390625" style="161" hidden="1" customWidth="1"/>
    <col min="20" max="22" width="9.140625" style="161" hidden="1" customWidth="1"/>
    <col min="23" max="16384" width="9.140625" style="161" customWidth="1"/>
  </cols>
  <sheetData>
    <row r="1" spans="1:16" s="153" customFormat="1" ht="21" customHeight="1">
      <c r="A1" s="149"/>
      <c r="B1" s="150"/>
      <c r="C1" s="1252" t="s">
        <v>210</v>
      </c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52"/>
    </row>
    <row r="2" spans="1:9" s="153" customFormat="1" ht="21" customHeight="1">
      <c r="A2" s="267"/>
      <c r="B2" s="150"/>
      <c r="C2" s="155"/>
      <c r="D2" s="154"/>
      <c r="E2" s="154"/>
      <c r="F2" s="154"/>
      <c r="G2" s="154"/>
      <c r="H2" s="154"/>
      <c r="I2" s="154"/>
    </row>
    <row r="3" spans="1:16" s="156" customFormat="1" ht="25.5" customHeight="1">
      <c r="A3" s="1255" t="s">
        <v>243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</row>
    <row r="4" spans="1:16" s="159" customFormat="1" ht="15.75" customHeight="1" thickBot="1">
      <c r="A4" s="157"/>
      <c r="B4" s="157"/>
      <c r="C4" s="157"/>
      <c r="P4" s="158" t="s">
        <v>62</v>
      </c>
    </row>
    <row r="5" spans="1:21" ht="36.75" customHeight="1" thickBot="1">
      <c r="A5" s="1253" t="s">
        <v>113</v>
      </c>
      <c r="B5" s="1254"/>
      <c r="C5" s="160" t="s">
        <v>114</v>
      </c>
      <c r="D5" s="1257" t="s">
        <v>5</v>
      </c>
      <c r="E5" s="1258"/>
      <c r="F5" s="1258"/>
      <c r="G5" s="1258"/>
      <c r="H5" s="1258"/>
      <c r="I5" s="1258"/>
      <c r="J5" s="1259" t="s">
        <v>111</v>
      </c>
      <c r="K5" s="1260"/>
      <c r="L5" s="1260"/>
      <c r="M5" s="1260"/>
      <c r="N5" s="1260"/>
      <c r="O5" s="1257"/>
      <c r="P5" s="1259" t="s">
        <v>159</v>
      </c>
      <c r="Q5" s="1260"/>
      <c r="R5" s="1260"/>
      <c r="S5" s="1260"/>
      <c r="T5" s="1260"/>
      <c r="U5" s="1261"/>
    </row>
    <row r="6" spans="1:22" ht="24.75" thickBot="1">
      <c r="A6" s="330"/>
      <c r="B6" s="331"/>
      <c r="C6" s="160"/>
      <c r="D6" s="160" t="s">
        <v>255</v>
      </c>
      <c r="E6" s="160" t="s">
        <v>253</v>
      </c>
      <c r="F6" s="160" t="s">
        <v>256</v>
      </c>
      <c r="G6" s="160" t="s">
        <v>260</v>
      </c>
      <c r="H6" s="160" t="s">
        <v>411</v>
      </c>
      <c r="I6" s="517" t="s">
        <v>284</v>
      </c>
      <c r="J6" s="547" t="s">
        <v>255</v>
      </c>
      <c r="K6" s="160" t="s">
        <v>253</v>
      </c>
      <c r="L6" s="160" t="s">
        <v>256</v>
      </c>
      <c r="M6" s="160" t="s">
        <v>260</v>
      </c>
      <c r="N6" s="160" t="s">
        <v>263</v>
      </c>
      <c r="O6" s="160" t="s">
        <v>411</v>
      </c>
      <c r="P6" s="547" t="s">
        <v>255</v>
      </c>
      <c r="Q6" s="160" t="s">
        <v>253</v>
      </c>
      <c r="R6" s="160" t="s">
        <v>576</v>
      </c>
      <c r="S6" s="160" t="s">
        <v>263</v>
      </c>
      <c r="T6" s="160" t="s">
        <v>411</v>
      </c>
      <c r="U6" s="517" t="s">
        <v>264</v>
      </c>
      <c r="V6" s="160" t="s">
        <v>284</v>
      </c>
    </row>
    <row r="7" spans="1:22" s="165" customFormat="1" ht="12.75" customHeight="1" thickBot="1">
      <c r="A7" s="162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>
        <v>7</v>
      </c>
      <c r="H7" s="163"/>
      <c r="I7" s="164"/>
      <c r="J7" s="162">
        <v>5</v>
      </c>
      <c r="K7" s="163">
        <v>9</v>
      </c>
      <c r="L7" s="163">
        <v>10</v>
      </c>
      <c r="M7" s="163">
        <v>11</v>
      </c>
      <c r="N7" s="163"/>
      <c r="O7" s="323"/>
      <c r="P7" s="162">
        <v>6</v>
      </c>
      <c r="Q7" s="163">
        <v>13</v>
      </c>
      <c r="R7" s="163">
        <v>14</v>
      </c>
      <c r="S7" s="163"/>
      <c r="T7" s="163"/>
      <c r="U7" s="164"/>
      <c r="V7" s="163"/>
    </row>
    <row r="8" spans="1:22" s="165" customFormat="1" ht="15.75" customHeight="1" thickBot="1">
      <c r="A8" s="166"/>
      <c r="B8" s="167"/>
      <c r="C8" s="167" t="s">
        <v>115</v>
      </c>
      <c r="D8" s="298"/>
      <c r="E8" s="298"/>
      <c r="F8" s="233"/>
      <c r="G8" s="233"/>
      <c r="H8" s="233"/>
      <c r="I8" s="299"/>
      <c r="J8" s="523"/>
      <c r="K8" s="298"/>
      <c r="L8" s="233"/>
      <c r="M8" s="233"/>
      <c r="N8" s="233"/>
      <c r="O8" s="324"/>
      <c r="P8" s="523"/>
      <c r="Q8" s="523"/>
      <c r="R8" s="233"/>
      <c r="S8" s="233"/>
      <c r="T8" s="233"/>
      <c r="U8" s="299"/>
      <c r="V8" s="233"/>
    </row>
    <row r="9" spans="1:22" s="171" customFormat="1" ht="12" customHeight="1" thickBot="1">
      <c r="A9" s="162" t="s">
        <v>30</v>
      </c>
      <c r="B9" s="168"/>
      <c r="C9" s="169" t="s">
        <v>384</v>
      </c>
      <c r="D9" s="234"/>
      <c r="E9" s="234"/>
      <c r="F9" s="234"/>
      <c r="G9" s="234"/>
      <c r="H9" s="428" t="e">
        <f>G9/F9</f>
        <v>#DIV/0!</v>
      </c>
      <c r="I9" s="170"/>
      <c r="J9" s="524"/>
      <c r="K9" s="234"/>
      <c r="L9" s="234"/>
      <c r="M9" s="234"/>
      <c r="N9" s="428" t="e">
        <f>M9/L9</f>
        <v>#DIV/0!</v>
      </c>
      <c r="O9" s="170"/>
      <c r="P9" s="524"/>
      <c r="Q9" s="524"/>
      <c r="R9" s="234"/>
      <c r="S9" s="234"/>
      <c r="T9" s="234"/>
      <c r="U9" s="170"/>
      <c r="V9" s="234"/>
    </row>
    <row r="10" spans="1:22" s="177" customFormat="1" ht="12" customHeight="1" hidden="1" thickBot="1">
      <c r="A10" s="178" t="s">
        <v>31</v>
      </c>
      <c r="B10" s="179"/>
      <c r="C10" s="180" t="s">
        <v>121</v>
      </c>
      <c r="D10" s="244"/>
      <c r="E10" s="244"/>
      <c r="F10" s="244"/>
      <c r="G10" s="244"/>
      <c r="H10" s="910" t="e">
        <f aca="true" t="shared" si="0" ref="H10:H26">G10/F10</f>
        <v>#DIV/0!</v>
      </c>
      <c r="I10" s="300"/>
      <c r="J10" s="525"/>
      <c r="K10" s="244"/>
      <c r="L10" s="244"/>
      <c r="M10" s="244"/>
      <c r="N10" s="910" t="e">
        <f aca="true" t="shared" si="1" ref="N10:N25">M10/L10</f>
        <v>#DIV/0!</v>
      </c>
      <c r="O10" s="300"/>
      <c r="P10" s="525"/>
      <c r="Q10" s="525"/>
      <c r="R10" s="244"/>
      <c r="S10" s="244"/>
      <c r="T10" s="244"/>
      <c r="U10" s="300"/>
      <c r="V10" s="244"/>
    </row>
    <row r="11" spans="1:22" s="171" customFormat="1" ht="12" customHeight="1" thickBot="1">
      <c r="A11" s="162" t="s">
        <v>31</v>
      </c>
      <c r="B11" s="168"/>
      <c r="C11" s="169" t="s">
        <v>122</v>
      </c>
      <c r="D11" s="234">
        <f>SUM(D12:D15)</f>
        <v>0</v>
      </c>
      <c r="E11" s="234">
        <f>SUM(E12:E15)</f>
        <v>0</v>
      </c>
      <c r="F11" s="234">
        <f>SUM(F12:F15)</f>
        <v>0</v>
      </c>
      <c r="G11" s="234">
        <f>SUM(G12:G15)</f>
        <v>0</v>
      </c>
      <c r="H11" s="428" t="e">
        <f t="shared" si="0"/>
        <v>#DIV/0!</v>
      </c>
      <c r="I11" s="170">
        <f>SUM(I12:I15)</f>
        <v>0</v>
      </c>
      <c r="J11" s="524">
        <f>SUM(J12:J15)</f>
        <v>0</v>
      </c>
      <c r="K11" s="234">
        <f>SUM(K12:K15)</f>
        <v>0</v>
      </c>
      <c r="L11" s="234">
        <f>SUM(L12:L15)</f>
        <v>0</v>
      </c>
      <c r="M11" s="234">
        <f>SUM(M12:M15)</f>
        <v>0</v>
      </c>
      <c r="N11" s="428" t="e">
        <f t="shared" si="1"/>
        <v>#DIV/0!</v>
      </c>
      <c r="O11" s="170">
        <f>SUM(O12:O15)</f>
        <v>0</v>
      </c>
      <c r="P11" s="524"/>
      <c r="Q11" s="524"/>
      <c r="R11" s="234"/>
      <c r="S11" s="234"/>
      <c r="T11" s="234"/>
      <c r="U11" s="170"/>
      <c r="V11" s="234"/>
    </row>
    <row r="12" spans="1:22" s="177" customFormat="1" ht="12" customHeight="1">
      <c r="A12" s="174"/>
      <c r="B12" s="173" t="s">
        <v>42</v>
      </c>
      <c r="C12" s="181" t="s">
        <v>78</v>
      </c>
      <c r="D12" s="235"/>
      <c r="E12" s="235"/>
      <c r="F12" s="235"/>
      <c r="G12" s="235"/>
      <c r="H12" s="911" t="e">
        <f t="shared" si="0"/>
        <v>#DIV/0!</v>
      </c>
      <c r="I12" s="176"/>
      <c r="J12" s="526"/>
      <c r="K12" s="235"/>
      <c r="L12" s="235"/>
      <c r="M12" s="235"/>
      <c r="N12" s="911" t="e">
        <f t="shared" si="1"/>
        <v>#DIV/0!</v>
      </c>
      <c r="O12" s="176"/>
      <c r="P12" s="526"/>
      <c r="Q12" s="526"/>
      <c r="R12" s="235"/>
      <c r="S12" s="235"/>
      <c r="T12" s="235"/>
      <c r="U12" s="176"/>
      <c r="V12" s="235"/>
    </row>
    <row r="13" spans="1:22" s="177" customFormat="1" ht="12" customHeight="1">
      <c r="A13" s="174"/>
      <c r="B13" s="173" t="s">
        <v>43</v>
      </c>
      <c r="C13" s="175" t="s">
        <v>125</v>
      </c>
      <c r="D13" s="235"/>
      <c r="E13" s="235"/>
      <c r="F13" s="235"/>
      <c r="G13" s="235"/>
      <c r="H13" s="911"/>
      <c r="I13" s="176"/>
      <c r="J13" s="526"/>
      <c r="K13" s="235"/>
      <c r="L13" s="235"/>
      <c r="M13" s="235"/>
      <c r="N13" s="911"/>
      <c r="O13" s="176"/>
      <c r="P13" s="526"/>
      <c r="Q13" s="526"/>
      <c r="R13" s="235"/>
      <c r="S13" s="235"/>
      <c r="T13" s="235"/>
      <c r="U13" s="176"/>
      <c r="V13" s="235"/>
    </row>
    <row r="14" spans="1:22" s="177" customFormat="1" ht="12" customHeight="1">
      <c r="A14" s="174"/>
      <c r="B14" s="173" t="s">
        <v>44</v>
      </c>
      <c r="C14" s="175" t="s">
        <v>79</v>
      </c>
      <c r="D14" s="235"/>
      <c r="E14" s="235"/>
      <c r="F14" s="235"/>
      <c r="G14" s="235"/>
      <c r="H14" s="911"/>
      <c r="I14" s="176"/>
      <c r="J14" s="526"/>
      <c r="K14" s="235"/>
      <c r="L14" s="235"/>
      <c r="M14" s="235"/>
      <c r="N14" s="911"/>
      <c r="O14" s="176"/>
      <c r="P14" s="526"/>
      <c r="Q14" s="526"/>
      <c r="R14" s="235"/>
      <c r="S14" s="235"/>
      <c r="T14" s="235"/>
      <c r="U14" s="176"/>
      <c r="V14" s="235"/>
    </row>
    <row r="15" spans="1:22" s="177" customFormat="1" ht="12" customHeight="1" thickBot="1">
      <c r="A15" s="174"/>
      <c r="B15" s="173" t="s">
        <v>312</v>
      </c>
      <c r="C15" s="175" t="s">
        <v>125</v>
      </c>
      <c r="D15" s="235"/>
      <c r="E15" s="235"/>
      <c r="F15" s="235"/>
      <c r="G15" s="235"/>
      <c r="H15" s="911"/>
      <c r="I15" s="176"/>
      <c r="J15" s="526"/>
      <c r="K15" s="235"/>
      <c r="L15" s="235"/>
      <c r="M15" s="235"/>
      <c r="N15" s="911"/>
      <c r="O15" s="176"/>
      <c r="P15" s="526"/>
      <c r="Q15" s="526"/>
      <c r="R15" s="235"/>
      <c r="S15" s="235"/>
      <c r="T15" s="235"/>
      <c r="U15" s="176"/>
      <c r="V15" s="235"/>
    </row>
    <row r="16" spans="1:22" s="177" customFormat="1" ht="12" customHeight="1" thickBot="1">
      <c r="A16" s="182" t="s">
        <v>10</v>
      </c>
      <c r="B16" s="183"/>
      <c r="C16" s="183" t="s">
        <v>128</v>
      </c>
      <c r="D16" s="234">
        <f>SUM(D17:D18)</f>
        <v>0</v>
      </c>
      <c r="E16" s="234">
        <f>SUM(E17:E18)</f>
        <v>0</v>
      </c>
      <c r="F16" s="234">
        <f>SUM(F17:F18)</f>
        <v>0</v>
      </c>
      <c r="G16" s="234">
        <f>SUM(G17:G18)</f>
        <v>0</v>
      </c>
      <c r="H16" s="428"/>
      <c r="I16" s="170"/>
      <c r="J16" s="524">
        <f>SUM(J17:J18)</f>
        <v>0</v>
      </c>
      <c r="K16" s="234">
        <f>SUM(K17:K18)</f>
        <v>0</v>
      </c>
      <c r="L16" s="234">
        <f>SUM(L17:L18)</f>
        <v>0</v>
      </c>
      <c r="M16" s="234">
        <f>SUM(M17:M18)</f>
        <v>0</v>
      </c>
      <c r="N16" s="428"/>
      <c r="O16" s="170"/>
      <c r="P16" s="524"/>
      <c r="Q16" s="524"/>
      <c r="R16" s="234"/>
      <c r="S16" s="234"/>
      <c r="T16" s="234"/>
      <c r="U16" s="170"/>
      <c r="V16" s="234"/>
    </row>
    <row r="17" spans="1:22" s="171" customFormat="1" ht="12" customHeight="1">
      <c r="A17" s="184"/>
      <c r="B17" s="185" t="s">
        <v>45</v>
      </c>
      <c r="C17" s="186" t="s">
        <v>130</v>
      </c>
      <c r="D17" s="236"/>
      <c r="E17" s="236"/>
      <c r="F17" s="236"/>
      <c r="G17" s="236"/>
      <c r="H17" s="912"/>
      <c r="I17" s="187"/>
      <c r="J17" s="527"/>
      <c r="K17" s="236"/>
      <c r="L17" s="236"/>
      <c r="M17" s="236"/>
      <c r="N17" s="912"/>
      <c r="O17" s="187"/>
      <c r="P17" s="527"/>
      <c r="Q17" s="527"/>
      <c r="R17" s="236"/>
      <c r="S17" s="236"/>
      <c r="T17" s="236"/>
      <c r="U17" s="187"/>
      <c r="V17" s="236"/>
    </row>
    <row r="18" spans="1:22" s="171" customFormat="1" ht="12" customHeight="1" thickBot="1">
      <c r="A18" s="188"/>
      <c r="B18" s="189" t="s">
        <v>46</v>
      </c>
      <c r="C18" s="190" t="s">
        <v>132</v>
      </c>
      <c r="D18" s="237"/>
      <c r="E18" s="237"/>
      <c r="F18" s="237"/>
      <c r="G18" s="237"/>
      <c r="H18" s="913"/>
      <c r="I18" s="191"/>
      <c r="J18" s="528"/>
      <c r="K18" s="237"/>
      <c r="L18" s="237"/>
      <c r="M18" s="237"/>
      <c r="N18" s="913"/>
      <c r="O18" s="191"/>
      <c r="P18" s="528"/>
      <c r="Q18" s="528"/>
      <c r="R18" s="237"/>
      <c r="S18" s="237"/>
      <c r="T18" s="237"/>
      <c r="U18" s="191"/>
      <c r="V18" s="237"/>
    </row>
    <row r="19" spans="1:22" s="171" customFormat="1" ht="12" customHeight="1" hidden="1" thickBot="1">
      <c r="A19" s="182" t="s">
        <v>11</v>
      </c>
      <c r="B19" s="168"/>
      <c r="D19" s="238"/>
      <c r="E19" s="238"/>
      <c r="F19" s="238"/>
      <c r="G19" s="238"/>
      <c r="H19" s="914" t="e">
        <f t="shared" si="0"/>
        <v>#DIV/0!</v>
      </c>
      <c r="I19" s="192"/>
      <c r="J19" s="529"/>
      <c r="K19" s="238"/>
      <c r="L19" s="238"/>
      <c r="M19" s="238"/>
      <c r="N19" s="914" t="e">
        <f t="shared" si="1"/>
        <v>#DIV/0!</v>
      </c>
      <c r="O19" s="192"/>
      <c r="P19" s="529"/>
      <c r="Q19" s="529"/>
      <c r="R19" s="238"/>
      <c r="S19" s="238"/>
      <c r="T19" s="238"/>
      <c r="U19" s="192"/>
      <c r="V19" s="238"/>
    </row>
    <row r="20" spans="1:22" s="171" customFormat="1" ht="12" customHeight="1" thickBot="1">
      <c r="A20" s="162" t="s">
        <v>11</v>
      </c>
      <c r="B20" s="193"/>
      <c r="C20" s="183" t="s">
        <v>134</v>
      </c>
      <c r="D20" s="294">
        <f>D9+D10+D11+D16+D19</f>
        <v>0</v>
      </c>
      <c r="E20" s="294">
        <f>E9+E10+E11+E16+E19</f>
        <v>0</v>
      </c>
      <c r="F20" s="234">
        <f>F9+F10+F11+F16+F19</f>
        <v>0</v>
      </c>
      <c r="G20" s="234">
        <f>G9+G10+G11+G16+G19</f>
        <v>0</v>
      </c>
      <c r="H20" s="548" t="e">
        <f t="shared" si="0"/>
        <v>#DIV/0!</v>
      </c>
      <c r="I20" s="170">
        <f>I9+I10+I11+I16+I19</f>
        <v>0</v>
      </c>
      <c r="J20" s="294">
        <f>J9+J10+J11+J16+J19</f>
        <v>0</v>
      </c>
      <c r="K20" s="294">
        <f>K9+K10+K11+K16+K19</f>
        <v>0</v>
      </c>
      <c r="L20" s="234">
        <f>L9+L10+L11+L16+L19</f>
        <v>0</v>
      </c>
      <c r="M20" s="234">
        <f>M9+M10+M11+M16+M19</f>
        <v>0</v>
      </c>
      <c r="N20" s="548" t="e">
        <f t="shared" si="1"/>
        <v>#DIV/0!</v>
      </c>
      <c r="O20" s="518">
        <f>O9+O10+O11+O16+O19</f>
        <v>0</v>
      </c>
      <c r="P20" s="524"/>
      <c r="Q20" s="524"/>
      <c r="R20" s="234"/>
      <c r="S20" s="234"/>
      <c r="T20" s="234"/>
      <c r="U20" s="170"/>
      <c r="V20" s="234"/>
    </row>
    <row r="21" spans="1:22" s="177" customFormat="1" ht="12" customHeight="1" thickBot="1">
      <c r="A21" s="194" t="s">
        <v>12</v>
      </c>
      <c r="B21" s="195"/>
      <c r="C21" s="196" t="s">
        <v>135</v>
      </c>
      <c r="D21" s="295">
        <f>SUM(D22:D24)</f>
        <v>101560</v>
      </c>
      <c r="E21" s="295">
        <f>SUM(E22:E24)</f>
        <v>101560</v>
      </c>
      <c r="F21" s="295">
        <f>SUM(F22:F24)</f>
        <v>0</v>
      </c>
      <c r="G21" s="295">
        <f>SUM(G22:G24)</f>
        <v>0</v>
      </c>
      <c r="H21" s="915" t="e">
        <f t="shared" si="0"/>
        <v>#DIV/0!</v>
      </c>
      <c r="I21" s="684">
        <f>SUM(I22:I24)</f>
        <v>0</v>
      </c>
      <c r="J21" s="295">
        <f aca="true" t="shared" si="2" ref="J21:P21">SUM(J22:J24)</f>
        <v>101560</v>
      </c>
      <c r="K21" s="295">
        <f>SUM(K22:K24)</f>
        <v>101560</v>
      </c>
      <c r="L21" s="295">
        <f t="shared" si="2"/>
        <v>0</v>
      </c>
      <c r="M21" s="295">
        <f t="shared" si="2"/>
        <v>0</v>
      </c>
      <c r="N21" s="295" t="e">
        <f t="shared" si="2"/>
        <v>#DIV/0!</v>
      </c>
      <c r="O21" s="295">
        <f t="shared" si="2"/>
        <v>0</v>
      </c>
      <c r="P21" s="295">
        <f t="shared" si="2"/>
        <v>6883</v>
      </c>
      <c r="Q21" s="295">
        <f>SUM(Q22:Q24)</f>
        <v>6883</v>
      </c>
      <c r="R21" s="234"/>
      <c r="S21" s="234"/>
      <c r="T21" s="234"/>
      <c r="U21" s="170"/>
      <c r="V21" s="234"/>
    </row>
    <row r="22" spans="1:22" s="177" customFormat="1" ht="15" customHeight="1" thickBot="1">
      <c r="A22" s="172"/>
      <c r="B22" s="197" t="s">
        <v>47</v>
      </c>
      <c r="C22" s="186" t="s">
        <v>137</v>
      </c>
      <c r="D22" s="236">
        <v>1052</v>
      </c>
      <c r="E22" s="236">
        <v>1052</v>
      </c>
      <c r="F22" s="236"/>
      <c r="G22" s="236"/>
      <c r="H22" s="912"/>
      <c r="I22" s="187"/>
      <c r="J22" s="236">
        <v>1052</v>
      </c>
      <c r="K22" s="236">
        <v>1052</v>
      </c>
      <c r="L22" s="236"/>
      <c r="M22" s="236"/>
      <c r="N22" s="912" t="e">
        <f t="shared" si="1"/>
        <v>#DIV/0!</v>
      </c>
      <c r="O22" s="187"/>
      <c r="P22" s="236"/>
      <c r="Q22" s="236"/>
      <c r="R22" s="534"/>
      <c r="S22" s="534"/>
      <c r="T22" s="534"/>
      <c r="U22" s="296"/>
      <c r="V22" s="534"/>
    </row>
    <row r="23" spans="1:22" s="177" customFormat="1" ht="15" customHeight="1">
      <c r="A23" s="685"/>
      <c r="B23" s="686" t="s">
        <v>48</v>
      </c>
      <c r="C23" s="560" t="s">
        <v>315</v>
      </c>
      <c r="D23" s="688">
        <v>100508</v>
      </c>
      <c r="E23" s="688">
        <v>100508</v>
      </c>
      <c r="F23" s="688"/>
      <c r="G23" s="688"/>
      <c r="H23" s="916"/>
      <c r="I23" s="693"/>
      <c r="J23" s="688">
        <v>100508</v>
      </c>
      <c r="K23" s="688">
        <v>100508</v>
      </c>
      <c r="L23" s="688"/>
      <c r="M23" s="688"/>
      <c r="N23" s="916" t="e">
        <f t="shared" si="1"/>
        <v>#DIV/0!</v>
      </c>
      <c r="O23" s="693"/>
      <c r="P23" s="689">
        <v>6883</v>
      </c>
      <c r="Q23" s="689">
        <v>6883</v>
      </c>
      <c r="R23" s="690"/>
      <c r="S23" s="690"/>
      <c r="T23" s="690"/>
      <c r="U23" s="691"/>
      <c r="V23" s="690"/>
    </row>
    <row r="24" spans="1:22" s="177" customFormat="1" ht="15" customHeight="1" thickBot="1">
      <c r="A24" s="198"/>
      <c r="B24" s="199" t="s">
        <v>77</v>
      </c>
      <c r="C24" s="200" t="s">
        <v>139</v>
      </c>
      <c r="D24" s="240"/>
      <c r="E24" s="240"/>
      <c r="F24" s="240"/>
      <c r="G24" s="240"/>
      <c r="H24" s="917"/>
      <c r="I24" s="201"/>
      <c r="J24" s="240"/>
      <c r="K24" s="240"/>
      <c r="L24" s="240"/>
      <c r="M24" s="240"/>
      <c r="N24" s="917"/>
      <c r="O24" s="201"/>
      <c r="P24" s="531"/>
      <c r="Q24" s="531"/>
      <c r="R24" s="240"/>
      <c r="S24" s="240"/>
      <c r="T24" s="240"/>
      <c r="U24" s="201"/>
      <c r="V24" s="240"/>
    </row>
    <row r="25" spans="1:22" ht="13.5" hidden="1" thickBot="1">
      <c r="A25" s="202" t="s">
        <v>13</v>
      </c>
      <c r="B25" s="203"/>
      <c r="C25" s="204" t="s">
        <v>140</v>
      </c>
      <c r="D25" s="291"/>
      <c r="E25" s="291"/>
      <c r="F25" s="291"/>
      <c r="G25" s="291"/>
      <c r="H25" s="918" t="e">
        <f t="shared" si="0"/>
        <v>#DIV/0!</v>
      </c>
      <c r="I25" s="192"/>
      <c r="J25" s="291"/>
      <c r="K25" s="291"/>
      <c r="L25" s="291"/>
      <c r="M25" s="291"/>
      <c r="N25" s="918" t="e">
        <f t="shared" si="1"/>
        <v>#DIV/0!</v>
      </c>
      <c r="O25" s="519"/>
      <c r="P25" s="529"/>
      <c r="Q25" s="529"/>
      <c r="R25" s="238"/>
      <c r="S25" s="238"/>
      <c r="T25" s="238"/>
      <c r="U25" s="192"/>
      <c r="V25" s="238"/>
    </row>
    <row r="26" spans="1:22" s="165" customFormat="1" ht="16.5" customHeight="1" thickBot="1">
      <c r="A26" s="202" t="s">
        <v>13</v>
      </c>
      <c r="B26" s="205"/>
      <c r="C26" s="206" t="s">
        <v>316</v>
      </c>
      <c r="D26" s="297">
        <f aca="true" t="shared" si="3" ref="D26:I26">D20+D25+D21</f>
        <v>101560</v>
      </c>
      <c r="E26" s="297">
        <f>E20+E25+E21</f>
        <v>101560</v>
      </c>
      <c r="F26" s="297">
        <f t="shared" si="3"/>
        <v>0</v>
      </c>
      <c r="G26" s="297">
        <f>G20+G25+G21</f>
        <v>0</v>
      </c>
      <c r="H26" s="552" t="e">
        <f t="shared" si="0"/>
        <v>#DIV/0!</v>
      </c>
      <c r="I26" s="225">
        <f t="shared" si="3"/>
        <v>0</v>
      </c>
      <c r="J26" s="297">
        <f aca="true" t="shared" si="4" ref="J26:P26">J20+J25+J21</f>
        <v>101560</v>
      </c>
      <c r="K26" s="297">
        <f t="shared" si="4"/>
        <v>101560</v>
      </c>
      <c r="L26" s="297">
        <f t="shared" si="4"/>
        <v>0</v>
      </c>
      <c r="M26" s="297">
        <f t="shared" si="4"/>
        <v>0</v>
      </c>
      <c r="N26" s="297" t="e">
        <f t="shared" si="4"/>
        <v>#DIV/0!</v>
      </c>
      <c r="O26" s="297">
        <f t="shared" si="4"/>
        <v>0</v>
      </c>
      <c r="P26" s="297">
        <f t="shared" si="4"/>
        <v>6883</v>
      </c>
      <c r="Q26" s="297">
        <f>Q20+Q25+Q21</f>
        <v>6883</v>
      </c>
      <c r="R26" s="241"/>
      <c r="S26" s="241"/>
      <c r="T26" s="241"/>
      <c r="U26" s="225"/>
      <c r="V26" s="241"/>
    </row>
    <row r="27" spans="1:17" s="211" customFormat="1" ht="12" customHeight="1">
      <c r="A27" s="208"/>
      <c r="B27" s="208"/>
      <c r="C27" s="209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</row>
    <row r="28" spans="1:17" ht="12" customHeight="1" thickBot="1">
      <c r="A28" s="212"/>
      <c r="B28" s="213"/>
      <c r="C28" s="213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21" ht="12" customHeight="1" thickBot="1">
      <c r="A29" s="215"/>
      <c r="B29" s="216"/>
      <c r="C29" s="217" t="s">
        <v>142</v>
      </c>
      <c r="D29" s="232"/>
      <c r="E29" s="232"/>
      <c r="F29" s="232"/>
      <c r="G29" s="232"/>
      <c r="H29" s="232"/>
      <c r="I29" s="232"/>
      <c r="J29" s="241"/>
      <c r="K29" s="232"/>
      <c r="L29" s="232"/>
      <c r="M29" s="232"/>
      <c r="N29" s="232"/>
      <c r="O29" s="232"/>
      <c r="P29" s="532"/>
      <c r="Q29" s="532"/>
      <c r="R29" s="241"/>
      <c r="S29" s="241"/>
      <c r="T29" s="225"/>
      <c r="U29" s="207"/>
    </row>
    <row r="30" spans="1:22" ht="12" customHeight="1" thickBot="1">
      <c r="A30" s="182" t="s">
        <v>30</v>
      </c>
      <c r="B30" s="218"/>
      <c r="C30" s="535" t="s">
        <v>143</v>
      </c>
      <c r="D30" s="524">
        <f aca="true" t="shared" si="5" ref="D30:M30">SUM(D31:D35)</f>
        <v>100671</v>
      </c>
      <c r="E30" s="524">
        <f>SUM(E31:E35)</f>
        <v>100671</v>
      </c>
      <c r="F30" s="234">
        <f t="shared" si="5"/>
        <v>0</v>
      </c>
      <c r="G30" s="234">
        <f t="shared" si="5"/>
        <v>0</v>
      </c>
      <c r="H30" s="234">
        <f t="shared" si="5"/>
        <v>0</v>
      </c>
      <c r="I30" s="518">
        <f t="shared" si="5"/>
        <v>0</v>
      </c>
      <c r="J30" s="524">
        <f>SUM(J31:J35)</f>
        <v>100671</v>
      </c>
      <c r="K30" s="524">
        <f>SUM(K31:K35)</f>
        <v>100671</v>
      </c>
      <c r="L30" s="234">
        <f t="shared" si="5"/>
        <v>0</v>
      </c>
      <c r="M30" s="234">
        <f t="shared" si="5"/>
        <v>0</v>
      </c>
      <c r="N30" s="428" t="e">
        <f>M30/L30</f>
        <v>#DIV/0!</v>
      </c>
      <c r="O30" s="294">
        <f>SUM(O31:O35)</f>
        <v>0</v>
      </c>
      <c r="P30" s="524">
        <f>SUM(P31:P35)</f>
        <v>6883</v>
      </c>
      <c r="Q30" s="524">
        <f>SUM(Q31:Q35)</f>
        <v>6883</v>
      </c>
      <c r="R30" s="234">
        <f>SUM(R31:R35)</f>
        <v>0</v>
      </c>
      <c r="S30" s="234">
        <f>SUM(S31:S35)</f>
        <v>4021</v>
      </c>
      <c r="T30" s="428" t="e">
        <f>S30/R30</f>
        <v>#DIV/0!</v>
      </c>
      <c r="U30" s="548"/>
      <c r="V30" s="170">
        <f>SUM(V31:V35)</f>
        <v>0</v>
      </c>
    </row>
    <row r="31" spans="1:22" ht="12" customHeight="1">
      <c r="A31" s="219"/>
      <c r="B31" s="220" t="s">
        <v>117</v>
      </c>
      <c r="C31" s="536" t="s">
        <v>144</v>
      </c>
      <c r="D31" s="542">
        <v>61489</v>
      </c>
      <c r="E31" s="542">
        <v>61489</v>
      </c>
      <c r="F31" s="242"/>
      <c r="G31" s="242"/>
      <c r="H31" s="242"/>
      <c r="I31" s="979"/>
      <c r="J31" s="542">
        <v>61489</v>
      </c>
      <c r="K31" s="542">
        <v>61489</v>
      </c>
      <c r="L31" s="242"/>
      <c r="M31" s="242"/>
      <c r="N31" s="984" t="e">
        <f aca="true" t="shared" si="6" ref="N31:N46">M31/L31</f>
        <v>#DIV/0!</v>
      </c>
      <c r="O31" s="981"/>
      <c r="P31" s="526">
        <v>4511</v>
      </c>
      <c r="Q31" s="526">
        <v>4511</v>
      </c>
      <c r="R31" s="235"/>
      <c r="S31" s="235">
        <v>2439</v>
      </c>
      <c r="T31" s="984" t="e">
        <f>S31/R31</f>
        <v>#DIV/0!</v>
      </c>
      <c r="U31" s="549"/>
      <c r="V31" s="176"/>
    </row>
    <row r="32" spans="1:22" ht="12" customHeight="1">
      <c r="A32" s="221"/>
      <c r="B32" s="222" t="s">
        <v>118</v>
      </c>
      <c r="C32" s="537" t="s">
        <v>54</v>
      </c>
      <c r="D32" s="544">
        <v>16544</v>
      </c>
      <c r="E32" s="544">
        <v>16544</v>
      </c>
      <c r="F32" s="243"/>
      <c r="G32" s="243"/>
      <c r="H32" s="243"/>
      <c r="I32" s="551"/>
      <c r="J32" s="544">
        <v>16544</v>
      </c>
      <c r="K32" s="544">
        <v>16544</v>
      </c>
      <c r="L32" s="243"/>
      <c r="M32" s="243"/>
      <c r="N32" s="985" t="e">
        <f t="shared" si="6"/>
        <v>#DIV/0!</v>
      </c>
      <c r="O32" s="982"/>
      <c r="P32" s="526">
        <v>1036</v>
      </c>
      <c r="Q32" s="526">
        <v>1036</v>
      </c>
      <c r="R32" s="235"/>
      <c r="S32" s="235">
        <v>588</v>
      </c>
      <c r="T32" s="985" t="e">
        <f>S32/R32</f>
        <v>#DIV/0!</v>
      </c>
      <c r="U32" s="549"/>
      <c r="V32" s="176"/>
    </row>
    <row r="33" spans="1:22" ht="12" customHeight="1">
      <c r="A33" s="221"/>
      <c r="B33" s="222" t="s">
        <v>119</v>
      </c>
      <c r="C33" s="537" t="s">
        <v>145</v>
      </c>
      <c r="D33" s="544">
        <v>18823</v>
      </c>
      <c r="E33" s="544">
        <v>18823</v>
      </c>
      <c r="F33" s="243"/>
      <c r="G33" s="243"/>
      <c r="H33" s="243"/>
      <c r="I33" s="551"/>
      <c r="J33" s="544">
        <v>18823</v>
      </c>
      <c r="K33" s="544">
        <v>18823</v>
      </c>
      <c r="L33" s="243"/>
      <c r="M33" s="243"/>
      <c r="N33" s="985" t="e">
        <f t="shared" si="6"/>
        <v>#DIV/0!</v>
      </c>
      <c r="O33" s="982"/>
      <c r="P33" s="526">
        <v>1336</v>
      </c>
      <c r="Q33" s="526">
        <v>1336</v>
      </c>
      <c r="R33" s="235"/>
      <c r="S33" s="235">
        <v>994</v>
      </c>
      <c r="T33" s="985" t="e">
        <f>S33/R33</f>
        <v>#DIV/0!</v>
      </c>
      <c r="U33" s="549"/>
      <c r="V33" s="176"/>
    </row>
    <row r="34" spans="1:22" s="211" customFormat="1" ht="12" customHeight="1">
      <c r="A34" s="221"/>
      <c r="B34" s="222" t="s">
        <v>120</v>
      </c>
      <c r="C34" s="537" t="s">
        <v>87</v>
      </c>
      <c r="D34" s="544">
        <v>3815</v>
      </c>
      <c r="E34" s="544">
        <v>3815</v>
      </c>
      <c r="F34" s="243"/>
      <c r="G34" s="243"/>
      <c r="H34" s="243"/>
      <c r="I34" s="551"/>
      <c r="J34" s="544">
        <v>3815</v>
      </c>
      <c r="K34" s="544">
        <v>3815</v>
      </c>
      <c r="L34" s="243"/>
      <c r="M34" s="243"/>
      <c r="N34" s="985" t="e">
        <f t="shared" si="6"/>
        <v>#DIV/0!</v>
      </c>
      <c r="O34" s="982"/>
      <c r="P34" s="526"/>
      <c r="Q34" s="526"/>
      <c r="R34" s="235"/>
      <c r="S34" s="235"/>
      <c r="T34" s="176"/>
      <c r="U34" s="550"/>
      <c r="V34" s="176"/>
    </row>
    <row r="35" spans="1:22" ht="12" customHeight="1" thickBot="1">
      <c r="A35" s="221"/>
      <c r="B35" s="222" t="s">
        <v>53</v>
      </c>
      <c r="C35" s="537" t="s">
        <v>89</v>
      </c>
      <c r="D35" s="544"/>
      <c r="E35" s="544"/>
      <c r="F35" s="243"/>
      <c r="G35" s="243"/>
      <c r="H35" s="243"/>
      <c r="I35" s="551"/>
      <c r="J35" s="544"/>
      <c r="K35" s="544"/>
      <c r="L35" s="243"/>
      <c r="M35" s="243"/>
      <c r="N35" s="985"/>
      <c r="O35" s="982"/>
      <c r="P35" s="544"/>
      <c r="Q35" s="544"/>
      <c r="R35" s="243"/>
      <c r="S35" s="243"/>
      <c r="T35" s="223"/>
      <c r="U35" s="551"/>
      <c r="V35" s="223"/>
    </row>
    <row r="36" spans="1:22" ht="12" customHeight="1" thickBot="1">
      <c r="A36" s="182" t="s">
        <v>31</v>
      </c>
      <c r="B36" s="218"/>
      <c r="C36" s="535" t="s">
        <v>146</v>
      </c>
      <c r="D36" s="524">
        <f aca="true" t="shared" si="7" ref="D36:M36">SUM(D37:D40)</f>
        <v>889</v>
      </c>
      <c r="E36" s="524">
        <f>SUM(E37:E40)</f>
        <v>889</v>
      </c>
      <c r="F36" s="234">
        <f t="shared" si="7"/>
        <v>0</v>
      </c>
      <c r="G36" s="234">
        <f t="shared" si="7"/>
        <v>0</v>
      </c>
      <c r="H36" s="234">
        <f t="shared" si="7"/>
        <v>0</v>
      </c>
      <c r="I36" s="518">
        <f t="shared" si="7"/>
        <v>0</v>
      </c>
      <c r="J36" s="524">
        <f>SUM(J37:J40)</f>
        <v>889</v>
      </c>
      <c r="K36" s="524">
        <f>SUM(K37:K40)</f>
        <v>889</v>
      </c>
      <c r="L36" s="234">
        <f t="shared" si="7"/>
        <v>0</v>
      </c>
      <c r="M36" s="234">
        <f t="shared" si="7"/>
        <v>0</v>
      </c>
      <c r="N36" s="428" t="e">
        <f t="shared" si="6"/>
        <v>#DIV/0!</v>
      </c>
      <c r="O36" s="294">
        <f aca="true" t="shared" si="8" ref="O36:T36">SUM(O37:O40)</f>
        <v>0</v>
      </c>
      <c r="P36" s="524">
        <f t="shared" si="8"/>
        <v>0</v>
      </c>
      <c r="Q36" s="524">
        <f>SUM(Q37:Q40)</f>
        <v>0</v>
      </c>
      <c r="R36" s="234">
        <f t="shared" si="8"/>
        <v>0</v>
      </c>
      <c r="S36" s="234">
        <f t="shared" si="8"/>
        <v>0</v>
      </c>
      <c r="T36" s="170">
        <f t="shared" si="8"/>
        <v>0</v>
      </c>
      <c r="U36" s="518"/>
      <c r="V36" s="170">
        <f>SUM(V37:V40)</f>
        <v>0</v>
      </c>
    </row>
    <row r="37" spans="1:22" ht="12" customHeight="1">
      <c r="A37" s="219"/>
      <c r="B37" s="220" t="s">
        <v>147</v>
      </c>
      <c r="C37" s="536" t="s">
        <v>99</v>
      </c>
      <c r="D37" s="542">
        <v>889</v>
      </c>
      <c r="E37" s="542">
        <v>889</v>
      </c>
      <c r="F37" s="242"/>
      <c r="G37" s="242"/>
      <c r="H37" s="242"/>
      <c r="I37" s="979"/>
      <c r="J37" s="542">
        <v>889</v>
      </c>
      <c r="K37" s="542">
        <v>889</v>
      </c>
      <c r="L37" s="242"/>
      <c r="M37" s="242"/>
      <c r="N37" s="984" t="e">
        <f t="shared" si="6"/>
        <v>#DIV/0!</v>
      </c>
      <c r="O37" s="981"/>
      <c r="P37" s="526"/>
      <c r="Q37" s="526"/>
      <c r="R37" s="235"/>
      <c r="S37" s="235"/>
      <c r="T37" s="176"/>
      <c r="U37" s="550"/>
      <c r="V37" s="176"/>
    </row>
    <row r="38" spans="1:22" ht="12" customHeight="1">
      <c r="A38" s="221"/>
      <c r="B38" s="222" t="s">
        <v>148</v>
      </c>
      <c r="C38" s="537" t="s">
        <v>100</v>
      </c>
      <c r="D38" s="544">
        <v>0</v>
      </c>
      <c r="E38" s="544">
        <v>0</v>
      </c>
      <c r="F38" s="243">
        <v>0</v>
      </c>
      <c r="G38" s="243">
        <v>0</v>
      </c>
      <c r="H38" s="243"/>
      <c r="I38" s="551">
        <v>0</v>
      </c>
      <c r="J38" s="544">
        <v>0</v>
      </c>
      <c r="K38" s="544">
        <v>0</v>
      </c>
      <c r="L38" s="243">
        <v>0</v>
      </c>
      <c r="M38" s="243">
        <v>0</v>
      </c>
      <c r="N38" s="985"/>
      <c r="O38" s="982">
        <v>0</v>
      </c>
      <c r="P38" s="544"/>
      <c r="Q38" s="544"/>
      <c r="R38" s="243"/>
      <c r="S38" s="243"/>
      <c r="T38" s="223"/>
      <c r="U38" s="551"/>
      <c r="V38" s="223"/>
    </row>
    <row r="39" spans="1:22" ht="15" customHeight="1">
      <c r="A39" s="221"/>
      <c r="B39" s="222" t="s">
        <v>149</v>
      </c>
      <c r="C39" s="537" t="s">
        <v>150</v>
      </c>
      <c r="D39" s="544"/>
      <c r="E39" s="544"/>
      <c r="F39" s="243"/>
      <c r="G39" s="243"/>
      <c r="H39" s="243"/>
      <c r="I39" s="551"/>
      <c r="J39" s="544"/>
      <c r="K39" s="544"/>
      <c r="L39" s="243"/>
      <c r="M39" s="243"/>
      <c r="N39" s="985"/>
      <c r="O39" s="982"/>
      <c r="P39" s="544"/>
      <c r="Q39" s="544"/>
      <c r="R39" s="243"/>
      <c r="S39" s="243"/>
      <c r="T39" s="223"/>
      <c r="U39" s="551"/>
      <c r="V39" s="223"/>
    </row>
    <row r="40" spans="1:22" ht="23.25" thickBot="1">
      <c r="A40" s="221"/>
      <c r="B40" s="222" t="s">
        <v>151</v>
      </c>
      <c r="C40" s="537" t="s">
        <v>152</v>
      </c>
      <c r="D40" s="544"/>
      <c r="E40" s="544"/>
      <c r="F40" s="243"/>
      <c r="G40" s="243"/>
      <c r="H40" s="243"/>
      <c r="I40" s="551"/>
      <c r="J40" s="544"/>
      <c r="K40" s="544"/>
      <c r="L40" s="243"/>
      <c r="M40" s="243"/>
      <c r="N40" s="985"/>
      <c r="O40" s="982"/>
      <c r="P40" s="544"/>
      <c r="Q40" s="544"/>
      <c r="R40" s="243"/>
      <c r="S40" s="243"/>
      <c r="T40" s="223"/>
      <c r="U40" s="551"/>
      <c r="V40" s="223"/>
    </row>
    <row r="41" spans="1:22" ht="15" customHeight="1" hidden="1" thickBot="1">
      <c r="A41" s="182" t="s">
        <v>10</v>
      </c>
      <c r="B41" s="218"/>
      <c r="C41" s="538" t="s">
        <v>153</v>
      </c>
      <c r="D41" s="529"/>
      <c r="E41" s="529"/>
      <c r="F41" s="238"/>
      <c r="G41" s="238"/>
      <c r="H41" s="238"/>
      <c r="I41" s="519"/>
      <c r="J41" s="529"/>
      <c r="K41" s="529"/>
      <c r="L41" s="238"/>
      <c r="M41" s="238"/>
      <c r="N41" s="914" t="e">
        <f t="shared" si="6"/>
        <v>#DIV/0!</v>
      </c>
      <c r="O41" s="291"/>
      <c r="P41" s="529"/>
      <c r="Q41" s="529"/>
      <c r="R41" s="238"/>
      <c r="S41" s="238"/>
      <c r="T41" s="192"/>
      <c r="U41" s="519"/>
      <c r="V41" s="192"/>
    </row>
    <row r="42" spans="1:22" ht="14.25" customHeight="1" hidden="1" thickBot="1">
      <c r="A42" s="202" t="s">
        <v>11</v>
      </c>
      <c r="B42" s="203"/>
      <c r="C42" s="539" t="s">
        <v>154</v>
      </c>
      <c r="D42" s="529"/>
      <c r="E42" s="529"/>
      <c r="F42" s="238"/>
      <c r="G42" s="238"/>
      <c r="H42" s="238"/>
      <c r="I42" s="519"/>
      <c r="J42" s="529"/>
      <c r="K42" s="529"/>
      <c r="L42" s="238"/>
      <c r="M42" s="238"/>
      <c r="N42" s="914" t="e">
        <f t="shared" si="6"/>
        <v>#DIV/0!</v>
      </c>
      <c r="O42" s="291"/>
      <c r="P42" s="529"/>
      <c r="Q42" s="529"/>
      <c r="R42" s="238"/>
      <c r="S42" s="238"/>
      <c r="T42" s="192"/>
      <c r="U42" s="519"/>
      <c r="V42" s="192"/>
    </row>
    <row r="43" spans="1:22" ht="13.5" thickBot="1">
      <c r="A43" s="182" t="s">
        <v>10</v>
      </c>
      <c r="B43" s="224"/>
      <c r="C43" s="540" t="s">
        <v>317</v>
      </c>
      <c r="D43" s="532">
        <f aca="true" t="shared" si="9" ref="D43:M43">D30+D36+D41+D42</f>
        <v>101560</v>
      </c>
      <c r="E43" s="532">
        <f t="shared" si="9"/>
        <v>101560</v>
      </c>
      <c r="F43" s="241">
        <f t="shared" si="9"/>
        <v>0</v>
      </c>
      <c r="G43" s="241">
        <f t="shared" si="9"/>
        <v>0</v>
      </c>
      <c r="H43" s="241">
        <f t="shared" si="9"/>
        <v>0</v>
      </c>
      <c r="I43" s="207">
        <f t="shared" si="9"/>
        <v>0</v>
      </c>
      <c r="J43" s="532">
        <f t="shared" si="9"/>
        <v>101560</v>
      </c>
      <c r="K43" s="532">
        <f t="shared" si="9"/>
        <v>101560</v>
      </c>
      <c r="L43" s="241">
        <f t="shared" si="9"/>
        <v>0</v>
      </c>
      <c r="M43" s="241">
        <f t="shared" si="9"/>
        <v>0</v>
      </c>
      <c r="N43" s="986" t="e">
        <f t="shared" si="6"/>
        <v>#DIV/0!</v>
      </c>
      <c r="O43" s="232">
        <f>O30+O36+O41+O42</f>
        <v>0</v>
      </c>
      <c r="P43" s="532">
        <f>P30+P36+P41+P42</f>
        <v>6883</v>
      </c>
      <c r="Q43" s="532">
        <f>Q30+Q36+Q41+Q42</f>
        <v>6883</v>
      </c>
      <c r="R43" s="241">
        <f>R30+R36+R41+R42</f>
        <v>0</v>
      </c>
      <c r="S43" s="241">
        <f>S30+S36+S41+S42</f>
        <v>4021</v>
      </c>
      <c r="T43" s="986" t="e">
        <f>S43/R43</f>
        <v>#DIV/0!</v>
      </c>
      <c r="U43" s="552" t="e">
        <f>T43/S43</f>
        <v>#DIV/0!</v>
      </c>
      <c r="V43" s="225">
        <f>V30+V36+V41+V42</f>
        <v>0</v>
      </c>
    </row>
    <row r="44" spans="1:22" ht="13.5" thickBot="1">
      <c r="A44" s="226"/>
      <c r="B44" s="227"/>
      <c r="C44" s="227"/>
      <c r="D44" s="553"/>
      <c r="E44" s="553"/>
      <c r="F44" s="554"/>
      <c r="G44" s="554"/>
      <c r="H44" s="554"/>
      <c r="I44" s="980"/>
      <c r="J44" s="553"/>
      <c r="K44" s="553"/>
      <c r="L44" s="554"/>
      <c r="M44" s="554"/>
      <c r="N44" s="988"/>
      <c r="O44" s="228"/>
      <c r="P44" s="553"/>
      <c r="Q44" s="553"/>
      <c r="R44" s="554"/>
      <c r="S44" s="555"/>
      <c r="T44" s="556"/>
      <c r="V44" s="556"/>
    </row>
    <row r="45" spans="1:22" ht="13.5" thickBot="1">
      <c r="A45" s="229" t="s">
        <v>156</v>
      </c>
      <c r="B45" s="230"/>
      <c r="C45" s="541"/>
      <c r="D45" s="557">
        <v>21</v>
      </c>
      <c r="E45" s="557">
        <v>21</v>
      </c>
      <c r="F45" s="246"/>
      <c r="G45" s="246"/>
      <c r="H45" s="246"/>
      <c r="I45" s="245"/>
      <c r="J45" s="557">
        <v>21</v>
      </c>
      <c r="K45" s="557">
        <v>21</v>
      </c>
      <c r="L45" s="246"/>
      <c r="M45" s="246"/>
      <c r="N45" s="987" t="e">
        <f t="shared" si="6"/>
        <v>#DIV/0!</v>
      </c>
      <c r="O45" s="983"/>
      <c r="P45" s="557">
        <v>2</v>
      </c>
      <c r="Q45" s="557">
        <v>2</v>
      </c>
      <c r="R45" s="246"/>
      <c r="S45" s="246"/>
      <c r="T45" s="545"/>
      <c r="U45" s="245"/>
      <c r="V45" s="545"/>
    </row>
    <row r="46" spans="1:22" ht="13.5" thickBot="1">
      <c r="A46" s="229" t="s">
        <v>157</v>
      </c>
      <c r="B46" s="230"/>
      <c r="C46" s="541"/>
      <c r="D46" s="557">
        <v>0</v>
      </c>
      <c r="E46" s="557">
        <v>0</v>
      </c>
      <c r="F46" s="246"/>
      <c r="G46" s="246"/>
      <c r="H46" s="246"/>
      <c r="I46" s="245"/>
      <c r="J46" s="557">
        <v>0</v>
      </c>
      <c r="K46" s="557">
        <v>0</v>
      </c>
      <c r="L46" s="246"/>
      <c r="M46" s="246"/>
      <c r="N46" s="987" t="e">
        <f t="shared" si="6"/>
        <v>#DIV/0!</v>
      </c>
      <c r="O46" s="983"/>
      <c r="P46" s="557">
        <v>0</v>
      </c>
      <c r="Q46" s="557">
        <v>0</v>
      </c>
      <c r="R46" s="246"/>
      <c r="S46" s="246"/>
      <c r="T46" s="545"/>
      <c r="U46" s="245"/>
      <c r="V46" s="545"/>
    </row>
    <row r="47" spans="6:15" ht="7.5" customHeight="1">
      <c r="F47" s="247"/>
      <c r="G47" s="247"/>
      <c r="H47" s="247"/>
      <c r="I47" s="247"/>
      <c r="L47" s="247"/>
      <c r="M47" s="247"/>
      <c r="N47" s="247"/>
      <c r="O47" s="247"/>
    </row>
    <row r="48" spans="1:15" ht="12.75">
      <c r="A48" s="1256" t="s">
        <v>233</v>
      </c>
      <c r="B48" s="1256"/>
      <c r="C48" s="1256"/>
      <c r="H48" s="161">
        <v>100213</v>
      </c>
      <c r="L48" s="247"/>
      <c r="M48" s="247"/>
      <c r="N48" s="247"/>
      <c r="O48" s="247"/>
    </row>
    <row r="49" spans="4:9" ht="12.75">
      <c r="D49" s="247">
        <v>0</v>
      </c>
      <c r="E49" s="247"/>
      <c r="F49" s="247"/>
      <c r="G49" s="247"/>
      <c r="H49" s="247"/>
      <c r="I49" s="247"/>
    </row>
  </sheetData>
  <sheetProtection/>
  <mergeCells count="7">
    <mergeCell ref="C1:P1"/>
    <mergeCell ref="A5:B5"/>
    <mergeCell ref="A3:P3"/>
    <mergeCell ref="A48:C48"/>
    <mergeCell ref="D5:I5"/>
    <mergeCell ref="J5:O5"/>
    <mergeCell ref="P5:U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K8" sqref="K8:K46"/>
    </sheetView>
  </sheetViews>
  <sheetFormatPr defaultColWidth="9.140625" defaultRowHeight="12.75"/>
  <cols>
    <col min="1" max="1" width="8.28125" style="344" customWidth="1"/>
    <col min="2" max="2" width="8.28125" style="338" customWidth="1"/>
    <col min="3" max="3" width="52.00390625" style="338" customWidth="1"/>
    <col min="4" max="4" width="8.28125" style="338" bestFit="1" customWidth="1"/>
    <col min="5" max="5" width="8.28125" style="338" customWidth="1"/>
    <col min="6" max="7" width="8.28125" style="338" hidden="1" customWidth="1"/>
    <col min="8" max="8" width="9.8515625" style="338" hidden="1" customWidth="1"/>
    <col min="9" max="9" width="9.7109375" style="338" hidden="1" customWidth="1"/>
    <col min="10" max="11" width="8.28125" style="338" customWidth="1"/>
    <col min="12" max="13" width="8.28125" style="338" hidden="1" customWidth="1"/>
    <col min="14" max="14" width="9.421875" style="338" hidden="1" customWidth="1"/>
    <col min="15" max="15" width="8.421875" style="338" hidden="1" customWidth="1"/>
    <col min="16" max="16" width="13.57421875" style="338" bestFit="1" customWidth="1"/>
    <col min="17" max="17" width="6.28125" style="338" customWidth="1"/>
    <col min="18" max="18" width="7.140625" style="338" hidden="1" customWidth="1"/>
    <col min="19" max="19" width="8.57421875" style="338" hidden="1" customWidth="1"/>
    <col min="20" max="20" width="9.140625" style="338" customWidth="1"/>
    <col min="21" max="16384" width="9.140625" style="338" customWidth="1"/>
  </cols>
  <sheetData>
    <row r="1" spans="1:16" s="153" customFormat="1" ht="21" customHeight="1">
      <c r="A1" s="149"/>
      <c r="B1" s="150"/>
      <c r="C1" s="151"/>
      <c r="D1" s="152"/>
      <c r="E1" s="152"/>
      <c r="F1" s="152"/>
      <c r="G1" s="152"/>
      <c r="H1" s="152"/>
      <c r="I1" s="152"/>
      <c r="J1" s="1252" t="s">
        <v>211</v>
      </c>
      <c r="K1" s="1252"/>
      <c r="L1" s="1252"/>
      <c r="M1" s="1252"/>
      <c r="N1" s="1252"/>
      <c r="O1" s="1252"/>
      <c r="P1" s="1252"/>
    </row>
    <row r="2" spans="1:9" s="153" customFormat="1" ht="21" customHeight="1">
      <c r="A2" s="267"/>
      <c r="B2" s="150"/>
      <c r="C2" s="155"/>
      <c r="D2" s="154"/>
      <c r="E2" s="154"/>
      <c r="F2" s="154"/>
      <c r="G2" s="154"/>
      <c r="H2" s="154"/>
      <c r="I2" s="154"/>
    </row>
    <row r="3" spans="1:16" s="156" customFormat="1" ht="25.5" customHeight="1">
      <c r="A3" s="1255" t="s">
        <v>237</v>
      </c>
      <c r="B3" s="1255"/>
      <c r="C3" s="1255"/>
      <c r="D3" s="1255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</row>
    <row r="4" spans="1:16" s="159" customFormat="1" ht="15.75" customHeight="1" thickBot="1">
      <c r="A4" s="157"/>
      <c r="B4" s="157"/>
      <c r="C4" s="157"/>
      <c r="P4" s="158" t="s">
        <v>62</v>
      </c>
    </row>
    <row r="5" spans="1:19" s="159" customFormat="1" ht="41.25" customHeight="1" thickBot="1">
      <c r="A5" s="157"/>
      <c r="B5" s="157"/>
      <c r="C5" s="157"/>
      <c r="D5" s="1262" t="s">
        <v>5</v>
      </c>
      <c r="E5" s="1263"/>
      <c r="F5" s="1263"/>
      <c r="G5" s="1263"/>
      <c r="H5" s="1263"/>
      <c r="I5" s="1264"/>
      <c r="J5" s="1262" t="s">
        <v>111</v>
      </c>
      <c r="K5" s="1263"/>
      <c r="L5" s="1263"/>
      <c r="M5" s="1263"/>
      <c r="N5" s="1263"/>
      <c r="O5" s="1264"/>
      <c r="P5" s="1262" t="s">
        <v>159</v>
      </c>
      <c r="Q5" s="1263"/>
      <c r="R5" s="1263"/>
      <c r="S5" s="1263"/>
    </row>
    <row r="6" spans="1:19" ht="24.75" thickBot="1">
      <c r="A6" s="1253" t="s">
        <v>113</v>
      </c>
      <c r="B6" s="1254"/>
      <c r="C6" s="558" t="s">
        <v>114</v>
      </c>
      <c r="D6" s="547" t="s">
        <v>71</v>
      </c>
      <c r="E6" s="160" t="s">
        <v>253</v>
      </c>
      <c r="F6" s="160" t="s">
        <v>256</v>
      </c>
      <c r="G6" s="160" t="s">
        <v>260</v>
      </c>
      <c r="H6" s="517" t="s">
        <v>264</v>
      </c>
      <c r="I6" s="516" t="s">
        <v>283</v>
      </c>
      <c r="J6" s="547" t="s">
        <v>71</v>
      </c>
      <c r="K6" s="160" t="s">
        <v>253</v>
      </c>
      <c r="L6" s="160" t="s">
        <v>256</v>
      </c>
      <c r="M6" s="160" t="s">
        <v>260</v>
      </c>
      <c r="N6" s="517" t="s">
        <v>277</v>
      </c>
      <c r="O6" s="516" t="s">
        <v>283</v>
      </c>
      <c r="P6" s="547" t="s">
        <v>71</v>
      </c>
      <c r="Q6" s="160" t="s">
        <v>253</v>
      </c>
      <c r="R6" s="160" t="s">
        <v>260</v>
      </c>
      <c r="S6" s="516" t="s">
        <v>260</v>
      </c>
    </row>
    <row r="7" spans="1:19" s="165" customFormat="1" ht="12.75" customHeight="1" thickBot="1">
      <c r="A7" s="162">
        <v>1</v>
      </c>
      <c r="B7" s="163">
        <v>2</v>
      </c>
      <c r="C7" s="323">
        <v>3</v>
      </c>
      <c r="D7" s="162">
        <v>4</v>
      </c>
      <c r="E7" s="163">
        <v>5</v>
      </c>
      <c r="F7" s="163">
        <v>6</v>
      </c>
      <c r="G7" s="163">
        <v>7</v>
      </c>
      <c r="H7" s="164">
        <v>8</v>
      </c>
      <c r="I7" s="989">
        <v>9</v>
      </c>
      <c r="J7" s="162">
        <v>5</v>
      </c>
      <c r="K7" s="163">
        <v>11</v>
      </c>
      <c r="L7" s="163">
        <v>12</v>
      </c>
      <c r="M7" s="163">
        <v>13</v>
      </c>
      <c r="N7" s="164">
        <v>14</v>
      </c>
      <c r="O7" s="565">
        <v>15</v>
      </c>
      <c r="P7" s="162">
        <v>6</v>
      </c>
      <c r="Q7" s="163">
        <v>17</v>
      </c>
      <c r="R7" s="164">
        <v>16</v>
      </c>
      <c r="S7" s="565">
        <v>17</v>
      </c>
    </row>
    <row r="8" spans="1:19" s="165" customFormat="1" ht="15.75" customHeight="1" thickBot="1">
      <c r="A8" s="166"/>
      <c r="B8" s="167"/>
      <c r="C8" s="167" t="s">
        <v>115</v>
      </c>
      <c r="D8" s="523"/>
      <c r="E8" s="523"/>
      <c r="F8" s="574"/>
      <c r="G8" s="574"/>
      <c r="H8" s="997"/>
      <c r="I8" s="990"/>
      <c r="J8" s="576"/>
      <c r="K8" s="523"/>
      <c r="L8" s="292"/>
      <c r="M8" s="292"/>
      <c r="N8" s="293"/>
      <c r="O8" s="566"/>
      <c r="P8" s="576"/>
      <c r="Q8" s="292"/>
      <c r="R8" s="293"/>
      <c r="S8" s="566"/>
    </row>
    <row r="9" spans="1:19" s="171" customFormat="1" ht="12" customHeight="1" thickBot="1">
      <c r="A9" s="162" t="s">
        <v>30</v>
      </c>
      <c r="B9" s="168"/>
      <c r="C9" s="559" t="s">
        <v>383</v>
      </c>
      <c r="D9" s="524">
        <v>34609</v>
      </c>
      <c r="E9" s="524">
        <v>34609</v>
      </c>
      <c r="F9" s="234"/>
      <c r="G9" s="234"/>
      <c r="H9" s="428"/>
      <c r="I9" s="294"/>
      <c r="J9" s="524">
        <v>34609</v>
      </c>
      <c r="K9" s="524">
        <v>34609</v>
      </c>
      <c r="L9" s="234"/>
      <c r="M9" s="234"/>
      <c r="N9" s="428" t="e">
        <f>M9/L9</f>
        <v>#DIV/0!</v>
      </c>
      <c r="O9" s="294"/>
      <c r="P9" s="524"/>
      <c r="Q9" s="234"/>
      <c r="R9" s="170"/>
      <c r="S9" s="518"/>
    </row>
    <row r="10" spans="1:19" s="171" customFormat="1" ht="12" customHeight="1" thickBot="1">
      <c r="A10" s="162" t="s">
        <v>31</v>
      </c>
      <c r="B10" s="168"/>
      <c r="C10" s="559" t="s">
        <v>122</v>
      </c>
      <c r="D10" s="524">
        <f>D11+D13</f>
        <v>0</v>
      </c>
      <c r="E10" s="524">
        <f>E11+E13</f>
        <v>0</v>
      </c>
      <c r="F10" s="234">
        <f>F11+F13</f>
        <v>0</v>
      </c>
      <c r="G10" s="234">
        <f>G11+G13</f>
        <v>0</v>
      </c>
      <c r="H10" s="428"/>
      <c r="I10" s="294">
        <f>I11+I13</f>
        <v>0</v>
      </c>
      <c r="J10" s="524">
        <f>J11+J13</f>
        <v>0</v>
      </c>
      <c r="K10" s="524">
        <f>K11+K13</f>
        <v>0</v>
      </c>
      <c r="L10" s="234">
        <f>L11+L13</f>
        <v>0</v>
      </c>
      <c r="M10" s="234">
        <f>M11+M13</f>
        <v>0</v>
      </c>
      <c r="N10" s="428" t="e">
        <f>M10/L10</f>
        <v>#DIV/0!</v>
      </c>
      <c r="O10" s="294">
        <f>O11+O13</f>
        <v>0</v>
      </c>
      <c r="P10" s="524"/>
      <c r="Q10" s="234"/>
      <c r="R10" s="170"/>
      <c r="S10" s="518"/>
    </row>
    <row r="11" spans="1:19" s="177" customFormat="1" ht="12" customHeight="1">
      <c r="A11" s="174"/>
      <c r="B11" s="173" t="s">
        <v>42</v>
      </c>
      <c r="C11" s="536" t="s">
        <v>78</v>
      </c>
      <c r="D11" s="526"/>
      <c r="E11" s="526"/>
      <c r="F11" s="235"/>
      <c r="G11" s="235"/>
      <c r="H11" s="911"/>
      <c r="I11" s="991"/>
      <c r="J11" s="526"/>
      <c r="K11" s="526"/>
      <c r="L11" s="235"/>
      <c r="M11" s="235"/>
      <c r="N11" s="911" t="e">
        <f>M11/L11</f>
        <v>#DIV/0!</v>
      </c>
      <c r="O11" s="991"/>
      <c r="P11" s="526"/>
      <c r="Q11" s="235"/>
      <c r="R11" s="176"/>
      <c r="S11" s="550"/>
    </row>
    <row r="12" spans="1:19" s="177" customFormat="1" ht="12" customHeight="1">
      <c r="A12" s="174"/>
      <c r="B12" s="173" t="s">
        <v>43</v>
      </c>
      <c r="C12" s="537" t="s">
        <v>125</v>
      </c>
      <c r="D12" s="526"/>
      <c r="E12" s="526"/>
      <c r="F12" s="235"/>
      <c r="G12" s="235"/>
      <c r="H12" s="911"/>
      <c r="I12" s="991"/>
      <c r="J12" s="526"/>
      <c r="K12" s="526"/>
      <c r="L12" s="235"/>
      <c r="M12" s="235"/>
      <c r="N12" s="911" t="e">
        <f>M12/L12</f>
        <v>#DIV/0!</v>
      </c>
      <c r="O12" s="991"/>
      <c r="P12" s="526"/>
      <c r="Q12" s="235"/>
      <c r="R12" s="176"/>
      <c r="S12" s="550"/>
    </row>
    <row r="13" spans="1:19" s="177" customFormat="1" ht="12" customHeight="1">
      <c r="A13" s="174"/>
      <c r="B13" s="173" t="s">
        <v>44</v>
      </c>
      <c r="C13" s="537" t="s">
        <v>79</v>
      </c>
      <c r="D13" s="526"/>
      <c r="E13" s="526"/>
      <c r="F13" s="235"/>
      <c r="G13" s="235"/>
      <c r="H13" s="911"/>
      <c r="I13" s="991"/>
      <c r="J13" s="526"/>
      <c r="K13" s="526"/>
      <c r="L13" s="235"/>
      <c r="M13" s="235"/>
      <c r="N13" s="911"/>
      <c r="O13" s="991"/>
      <c r="P13" s="526"/>
      <c r="Q13" s="235"/>
      <c r="R13" s="176"/>
      <c r="S13" s="550"/>
    </row>
    <row r="14" spans="1:19" s="177" customFormat="1" ht="12" customHeight="1" thickBot="1">
      <c r="A14" s="174"/>
      <c r="B14" s="173" t="s">
        <v>312</v>
      </c>
      <c r="C14" s="537" t="s">
        <v>125</v>
      </c>
      <c r="D14" s="526"/>
      <c r="E14" s="526"/>
      <c r="F14" s="235"/>
      <c r="G14" s="235"/>
      <c r="H14" s="911"/>
      <c r="I14" s="991"/>
      <c r="J14" s="526"/>
      <c r="K14" s="526"/>
      <c r="L14" s="235"/>
      <c r="M14" s="235"/>
      <c r="N14" s="911"/>
      <c r="O14" s="991"/>
      <c r="P14" s="526"/>
      <c r="Q14" s="235"/>
      <c r="R14" s="176"/>
      <c r="S14" s="550"/>
    </row>
    <row r="15" spans="1:19" s="177" customFormat="1" ht="12" customHeight="1" thickBot="1">
      <c r="A15" s="182" t="s">
        <v>10</v>
      </c>
      <c r="B15" s="183"/>
      <c r="C15" s="535" t="s">
        <v>128</v>
      </c>
      <c r="D15" s="524">
        <f>SUM(D16:D17)</f>
        <v>0</v>
      </c>
      <c r="E15" s="524">
        <f>SUM(E16:E17)</f>
        <v>0</v>
      </c>
      <c r="F15" s="234">
        <f>SUM(F16:F17)</f>
        <v>0</v>
      </c>
      <c r="G15" s="234">
        <f>SUM(G16:G17)</f>
        <v>0</v>
      </c>
      <c r="H15" s="428"/>
      <c r="I15" s="294">
        <f>SUM(I16:I17)</f>
        <v>0</v>
      </c>
      <c r="J15" s="524">
        <f>SUM(J16:J17)</f>
        <v>0</v>
      </c>
      <c r="K15" s="524">
        <f>SUM(K16:K17)</f>
        <v>0</v>
      </c>
      <c r="L15" s="234">
        <f>SUM(L16:L17)</f>
        <v>0</v>
      </c>
      <c r="M15" s="234">
        <f>SUM(M16:M17)</f>
        <v>0</v>
      </c>
      <c r="N15" s="428"/>
      <c r="O15" s="294">
        <f>SUM(O16:O17)</f>
        <v>0</v>
      </c>
      <c r="P15" s="524"/>
      <c r="Q15" s="234"/>
      <c r="R15" s="170"/>
      <c r="S15" s="518"/>
    </row>
    <row r="16" spans="1:19" s="171" customFormat="1" ht="12" customHeight="1">
      <c r="A16" s="184"/>
      <c r="B16" s="185" t="s">
        <v>45</v>
      </c>
      <c r="C16" s="560" t="s">
        <v>130</v>
      </c>
      <c r="D16" s="527"/>
      <c r="E16" s="527"/>
      <c r="F16" s="236"/>
      <c r="G16" s="236"/>
      <c r="H16" s="912"/>
      <c r="I16" s="992"/>
      <c r="J16" s="527"/>
      <c r="K16" s="527"/>
      <c r="L16" s="236"/>
      <c r="M16" s="236"/>
      <c r="N16" s="912"/>
      <c r="O16" s="992"/>
      <c r="P16" s="527"/>
      <c r="Q16" s="236"/>
      <c r="R16" s="187"/>
      <c r="S16" s="567"/>
    </row>
    <row r="17" spans="1:19" s="171" customFormat="1" ht="12" customHeight="1" thickBot="1">
      <c r="A17" s="188"/>
      <c r="B17" s="189" t="s">
        <v>46</v>
      </c>
      <c r="C17" s="561" t="s">
        <v>132</v>
      </c>
      <c r="D17" s="528"/>
      <c r="E17" s="528"/>
      <c r="F17" s="237"/>
      <c r="G17" s="237"/>
      <c r="H17" s="913"/>
      <c r="I17" s="993"/>
      <c r="J17" s="528"/>
      <c r="K17" s="528"/>
      <c r="L17" s="237"/>
      <c r="M17" s="237"/>
      <c r="N17" s="913"/>
      <c r="O17" s="993"/>
      <c r="P17" s="528"/>
      <c r="Q17" s="237"/>
      <c r="R17" s="191"/>
      <c r="S17" s="568"/>
    </row>
    <row r="18" spans="1:19" s="171" customFormat="1" ht="12" customHeight="1" thickBot="1">
      <c r="A18" s="182"/>
      <c r="B18" s="168"/>
      <c r="D18" s="529"/>
      <c r="E18" s="529"/>
      <c r="F18" s="238"/>
      <c r="G18" s="238"/>
      <c r="H18" s="914"/>
      <c r="I18" s="291"/>
      <c r="J18" s="529"/>
      <c r="K18" s="529"/>
      <c r="L18" s="238"/>
      <c r="M18" s="238"/>
      <c r="N18" s="914"/>
      <c r="O18" s="291"/>
      <c r="P18" s="529"/>
      <c r="Q18" s="238"/>
      <c r="R18" s="192"/>
      <c r="S18" s="519"/>
    </row>
    <row r="19" spans="1:19" s="171" customFormat="1" ht="12" customHeight="1" thickBot="1">
      <c r="A19" s="162" t="s">
        <v>11</v>
      </c>
      <c r="B19" s="193"/>
      <c r="C19" s="535" t="s">
        <v>313</v>
      </c>
      <c r="D19" s="524">
        <f>D9+D10+D15+D18</f>
        <v>34609</v>
      </c>
      <c r="E19" s="524">
        <f>E9+E10+E15+E18</f>
        <v>34609</v>
      </c>
      <c r="F19" s="234">
        <f>F9+F10+F15+F18</f>
        <v>0</v>
      </c>
      <c r="G19" s="234">
        <f>G9+G10+G15+G18</f>
        <v>0</v>
      </c>
      <c r="H19" s="428"/>
      <c r="I19" s="294">
        <f>I9+I10+I15+I18</f>
        <v>0</v>
      </c>
      <c r="J19" s="524">
        <f>J9+J10+J15+J18</f>
        <v>34609</v>
      </c>
      <c r="K19" s="524">
        <f>K9+K10+K15+K18</f>
        <v>34609</v>
      </c>
      <c r="L19" s="234">
        <f>L9+L10+L15+L18</f>
        <v>0</v>
      </c>
      <c r="M19" s="234">
        <f>M9+M10+M15+M18</f>
        <v>0</v>
      </c>
      <c r="N19" s="428" t="e">
        <f>M19/L19</f>
        <v>#DIV/0!</v>
      </c>
      <c r="O19" s="294">
        <f>O9+O10+O15+O18</f>
        <v>0</v>
      </c>
      <c r="P19" s="524"/>
      <c r="Q19" s="234"/>
      <c r="R19" s="170"/>
      <c r="S19" s="518"/>
    </row>
    <row r="20" spans="1:19" s="177" customFormat="1" ht="12" customHeight="1" thickBot="1">
      <c r="A20" s="194" t="s">
        <v>12</v>
      </c>
      <c r="B20" s="195"/>
      <c r="C20" s="562" t="s">
        <v>314</v>
      </c>
      <c r="D20" s="530">
        <f>SUM(D21:D23)</f>
        <v>94785</v>
      </c>
      <c r="E20" s="530">
        <f>SUM(E21:E23)</f>
        <v>94785</v>
      </c>
      <c r="F20" s="239">
        <f>SUM(F21:F23)</f>
        <v>0</v>
      </c>
      <c r="G20" s="239">
        <f>SUM(G21:G23)</f>
        <v>0</v>
      </c>
      <c r="H20" s="998"/>
      <c r="I20" s="295">
        <f>SUM(I21:I23)</f>
        <v>0</v>
      </c>
      <c r="J20" s="530">
        <f>SUM(J21:J23)</f>
        <v>94785</v>
      </c>
      <c r="K20" s="530">
        <f>SUM(K21:K23)</f>
        <v>94785</v>
      </c>
      <c r="L20" s="239">
        <f>SUM(L21:L23)</f>
        <v>0</v>
      </c>
      <c r="M20" s="239">
        <f>SUM(M21:M23)</f>
        <v>0</v>
      </c>
      <c r="N20" s="998" t="e">
        <f>M20/L20</f>
        <v>#DIV/0!</v>
      </c>
      <c r="O20" s="295">
        <f>SUM(O21:O23)</f>
        <v>0</v>
      </c>
      <c r="P20" s="524"/>
      <c r="Q20" s="234"/>
      <c r="R20" s="170"/>
      <c r="S20" s="518"/>
    </row>
    <row r="21" spans="1:19" s="177" customFormat="1" ht="15" customHeight="1" thickBot="1">
      <c r="A21" s="172"/>
      <c r="B21" s="197" t="s">
        <v>47</v>
      </c>
      <c r="C21" s="560" t="s">
        <v>137</v>
      </c>
      <c r="D21" s="527">
        <v>9302</v>
      </c>
      <c r="E21" s="527">
        <v>9302</v>
      </c>
      <c r="F21" s="236"/>
      <c r="G21" s="236"/>
      <c r="H21" s="912"/>
      <c r="I21" s="992"/>
      <c r="J21" s="527">
        <v>9302</v>
      </c>
      <c r="K21" s="527">
        <v>9302</v>
      </c>
      <c r="L21" s="236"/>
      <c r="M21" s="236"/>
      <c r="N21" s="912" t="e">
        <f>M21/L21</f>
        <v>#DIV/0!</v>
      </c>
      <c r="O21" s="992">
        <f>5610-2588-3022</f>
        <v>0</v>
      </c>
      <c r="P21" s="533"/>
      <c r="Q21" s="534"/>
      <c r="R21" s="296"/>
      <c r="S21" s="569"/>
    </row>
    <row r="22" spans="1:19" s="177" customFormat="1" ht="15" customHeight="1">
      <c r="A22" s="685"/>
      <c r="B22" s="686" t="s">
        <v>48</v>
      </c>
      <c r="C22" s="560" t="s">
        <v>315</v>
      </c>
      <c r="D22" s="687">
        <v>85483</v>
      </c>
      <c r="E22" s="687">
        <v>85483</v>
      </c>
      <c r="F22" s="688"/>
      <c r="G22" s="688"/>
      <c r="H22" s="916"/>
      <c r="I22" s="994"/>
      <c r="J22" s="687">
        <v>85483</v>
      </c>
      <c r="K22" s="687">
        <v>85483</v>
      </c>
      <c r="L22" s="688"/>
      <c r="M22" s="688"/>
      <c r="N22" s="916" t="e">
        <f>M22/L22</f>
        <v>#DIV/0!</v>
      </c>
      <c r="O22" s="994"/>
      <c r="P22" s="689"/>
      <c r="Q22" s="690"/>
      <c r="R22" s="691"/>
      <c r="S22" s="692"/>
    </row>
    <row r="23" spans="1:19" s="177" customFormat="1" ht="15" customHeight="1" thickBot="1">
      <c r="A23" s="198"/>
      <c r="B23" s="199" t="s">
        <v>77</v>
      </c>
      <c r="C23" s="563" t="s">
        <v>139</v>
      </c>
      <c r="D23" s="531"/>
      <c r="E23" s="531"/>
      <c r="F23" s="240"/>
      <c r="G23" s="240"/>
      <c r="H23" s="917"/>
      <c r="I23" s="995"/>
      <c r="J23" s="531"/>
      <c r="K23" s="531"/>
      <c r="L23" s="240"/>
      <c r="M23" s="240"/>
      <c r="N23" s="917"/>
      <c r="O23" s="995"/>
      <c r="P23" s="531"/>
      <c r="Q23" s="240"/>
      <c r="R23" s="201"/>
      <c r="S23" s="570"/>
    </row>
    <row r="24" spans="1:19" ht="13.5" thickBot="1">
      <c r="A24" s="202" t="s">
        <v>13</v>
      </c>
      <c r="B24" s="339"/>
      <c r="C24" s="539" t="s">
        <v>140</v>
      </c>
      <c r="D24" s="529"/>
      <c r="E24" s="529"/>
      <c r="F24" s="238"/>
      <c r="G24" s="238"/>
      <c r="H24" s="914"/>
      <c r="I24" s="291"/>
      <c r="J24" s="529"/>
      <c r="K24" s="529"/>
      <c r="L24" s="238"/>
      <c r="M24" s="238"/>
      <c r="N24" s="914"/>
      <c r="O24" s="291"/>
      <c r="P24" s="529"/>
      <c r="Q24" s="238"/>
      <c r="R24" s="192"/>
      <c r="S24" s="519"/>
    </row>
    <row r="25" spans="1:19" s="165" customFormat="1" ht="16.5" customHeight="1" thickBot="1">
      <c r="A25" s="202" t="s">
        <v>13</v>
      </c>
      <c r="B25" s="340"/>
      <c r="C25" s="564" t="s">
        <v>316</v>
      </c>
      <c r="D25" s="532">
        <f>D19+D24+D20</f>
        <v>129394</v>
      </c>
      <c r="E25" s="532">
        <f>E19+E24+E20</f>
        <v>129394</v>
      </c>
      <c r="F25" s="241">
        <f>F19+F24+F20</f>
        <v>0</v>
      </c>
      <c r="G25" s="241">
        <f>G19+G24+G20</f>
        <v>0</v>
      </c>
      <c r="H25" s="986"/>
      <c r="I25" s="297">
        <f>I19+I24+I20</f>
        <v>0</v>
      </c>
      <c r="J25" s="532">
        <f>J19+J24+J20</f>
        <v>129394</v>
      </c>
      <c r="K25" s="532">
        <f>K19+K24+K20</f>
        <v>129394</v>
      </c>
      <c r="L25" s="241">
        <f>L19+L24+L20</f>
        <v>0</v>
      </c>
      <c r="M25" s="241">
        <f>M19+M24+M20</f>
        <v>0</v>
      </c>
      <c r="N25" s="986" t="e">
        <f>M25/L25</f>
        <v>#DIV/0!</v>
      </c>
      <c r="O25" s="297">
        <f>O19+O24+O20</f>
        <v>0</v>
      </c>
      <c r="P25" s="532"/>
      <c r="Q25" s="241"/>
      <c r="R25" s="225"/>
      <c r="S25" s="207"/>
    </row>
    <row r="26" spans="1:18" s="211" customFormat="1" ht="12" customHeight="1">
      <c r="A26" s="208"/>
      <c r="B26" s="208"/>
      <c r="C26" s="209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</row>
    <row r="27" spans="1:18" ht="12" customHeight="1" thickBot="1">
      <c r="A27" s="212"/>
      <c r="B27" s="213"/>
      <c r="C27" s="213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</row>
    <row r="28" spans="1:19" ht="12" customHeight="1" thickBot="1">
      <c r="A28" s="215"/>
      <c r="B28" s="216"/>
      <c r="C28" s="217" t="s">
        <v>142</v>
      </c>
      <c r="D28" s="532"/>
      <c r="E28" s="532"/>
      <c r="F28" s="241"/>
      <c r="G28" s="241"/>
      <c r="H28" s="241"/>
      <c r="I28" s="225"/>
      <c r="J28" s="532"/>
      <c r="K28" s="532"/>
      <c r="L28" s="241"/>
      <c r="M28" s="241"/>
      <c r="N28" s="241"/>
      <c r="O28" s="225"/>
      <c r="P28" s="532"/>
      <c r="Q28" s="241"/>
      <c r="R28" s="225"/>
      <c r="S28" s="207"/>
    </row>
    <row r="29" spans="1:19" ht="12" customHeight="1" thickBot="1">
      <c r="A29" s="182" t="s">
        <v>30</v>
      </c>
      <c r="B29" s="218"/>
      <c r="C29" s="535" t="s">
        <v>143</v>
      </c>
      <c r="D29" s="524">
        <f aca="true" t="shared" si="0" ref="D29:M29">SUM(D30:D34)</f>
        <v>127807</v>
      </c>
      <c r="E29" s="524">
        <f t="shared" si="0"/>
        <v>127807</v>
      </c>
      <c r="F29" s="234">
        <f t="shared" si="0"/>
        <v>0</v>
      </c>
      <c r="G29" s="234">
        <f t="shared" si="0"/>
        <v>0</v>
      </c>
      <c r="H29" s="234">
        <f t="shared" si="0"/>
        <v>0</v>
      </c>
      <c r="I29" s="518">
        <f t="shared" si="0"/>
        <v>0</v>
      </c>
      <c r="J29" s="524">
        <f t="shared" si="0"/>
        <v>127807</v>
      </c>
      <c r="K29" s="524">
        <f t="shared" si="0"/>
        <v>127807</v>
      </c>
      <c r="L29" s="234">
        <f t="shared" si="0"/>
        <v>0</v>
      </c>
      <c r="M29" s="234">
        <f t="shared" si="0"/>
        <v>0</v>
      </c>
      <c r="N29" s="428" t="e">
        <f>M29/L29</f>
        <v>#DIV/0!</v>
      </c>
      <c r="O29" s="518">
        <f>SUM(O30:O34)</f>
        <v>0</v>
      </c>
      <c r="P29" s="524"/>
      <c r="Q29" s="234"/>
      <c r="R29" s="170"/>
      <c r="S29" s="518"/>
    </row>
    <row r="30" spans="1:19" ht="12" customHeight="1">
      <c r="A30" s="219"/>
      <c r="B30" s="220" t="s">
        <v>117</v>
      </c>
      <c r="C30" s="536" t="s">
        <v>144</v>
      </c>
      <c r="D30" s="542">
        <v>61470</v>
      </c>
      <c r="E30" s="542">
        <v>61470</v>
      </c>
      <c r="F30" s="242"/>
      <c r="G30" s="242"/>
      <c r="H30" s="242"/>
      <c r="I30" s="979"/>
      <c r="J30" s="542">
        <v>61470</v>
      </c>
      <c r="K30" s="542">
        <v>61470</v>
      </c>
      <c r="L30" s="242"/>
      <c r="M30" s="242"/>
      <c r="N30" s="911" t="e">
        <f>M30/L30</f>
        <v>#DIV/0!</v>
      </c>
      <c r="O30" s="979"/>
      <c r="P30" s="526"/>
      <c r="Q30" s="235"/>
      <c r="R30" s="176"/>
      <c r="S30" s="550"/>
    </row>
    <row r="31" spans="1:19" ht="12" customHeight="1">
      <c r="A31" s="221"/>
      <c r="B31" s="222" t="s">
        <v>118</v>
      </c>
      <c r="C31" s="537" t="s">
        <v>54</v>
      </c>
      <c r="D31" s="544">
        <v>16936</v>
      </c>
      <c r="E31" s="544">
        <v>16936</v>
      </c>
      <c r="F31" s="243"/>
      <c r="G31" s="243"/>
      <c r="H31" s="243"/>
      <c r="I31" s="551"/>
      <c r="J31" s="544">
        <v>16936</v>
      </c>
      <c r="K31" s="544">
        <v>16936</v>
      </c>
      <c r="L31" s="243"/>
      <c r="M31" s="243"/>
      <c r="N31" s="911" t="e">
        <f>M31/L31</f>
        <v>#DIV/0!</v>
      </c>
      <c r="O31" s="551"/>
      <c r="P31" s="526"/>
      <c r="Q31" s="235"/>
      <c r="R31" s="176"/>
      <c r="S31" s="550"/>
    </row>
    <row r="32" spans="1:19" ht="12" customHeight="1">
      <c r="A32" s="221"/>
      <c r="B32" s="222" t="s">
        <v>119</v>
      </c>
      <c r="C32" s="537" t="s">
        <v>145</v>
      </c>
      <c r="D32" s="544">
        <v>49401</v>
      </c>
      <c r="E32" s="544">
        <v>49401</v>
      </c>
      <c r="F32" s="243"/>
      <c r="G32" s="243"/>
      <c r="H32" s="243"/>
      <c r="I32" s="551"/>
      <c r="J32" s="544">
        <v>49401</v>
      </c>
      <c r="K32" s="544">
        <v>49401</v>
      </c>
      <c r="L32" s="243"/>
      <c r="M32" s="243"/>
      <c r="N32" s="911" t="e">
        <f>M32/L32</f>
        <v>#DIV/0!</v>
      </c>
      <c r="O32" s="551"/>
      <c r="P32" s="526"/>
      <c r="Q32" s="235"/>
      <c r="R32" s="176"/>
      <c r="S32" s="550"/>
    </row>
    <row r="33" spans="1:19" s="211" customFormat="1" ht="12" customHeight="1">
      <c r="A33" s="221"/>
      <c r="B33" s="222" t="s">
        <v>120</v>
      </c>
      <c r="C33" s="537" t="s">
        <v>87</v>
      </c>
      <c r="D33" s="544"/>
      <c r="E33" s="544"/>
      <c r="F33" s="243"/>
      <c r="G33" s="243"/>
      <c r="H33" s="243"/>
      <c r="I33" s="551"/>
      <c r="J33" s="544"/>
      <c r="K33" s="544"/>
      <c r="L33" s="243"/>
      <c r="M33" s="243"/>
      <c r="N33" s="223"/>
      <c r="O33" s="551"/>
      <c r="P33" s="526"/>
      <c r="Q33" s="235"/>
      <c r="R33" s="176"/>
      <c r="S33" s="550"/>
    </row>
    <row r="34" spans="1:19" ht="12" customHeight="1" thickBot="1">
      <c r="A34" s="221"/>
      <c r="B34" s="222" t="s">
        <v>53</v>
      </c>
      <c r="C34" s="537" t="s">
        <v>89</v>
      </c>
      <c r="D34" s="544"/>
      <c r="E34" s="544"/>
      <c r="F34" s="243"/>
      <c r="G34" s="243"/>
      <c r="H34" s="243"/>
      <c r="I34" s="551"/>
      <c r="J34" s="544"/>
      <c r="K34" s="544"/>
      <c r="L34" s="243"/>
      <c r="M34" s="243"/>
      <c r="N34" s="223"/>
      <c r="O34" s="551"/>
      <c r="P34" s="544"/>
      <c r="Q34" s="243"/>
      <c r="R34" s="223"/>
      <c r="S34" s="551"/>
    </row>
    <row r="35" spans="1:19" ht="12" customHeight="1" thickBot="1">
      <c r="A35" s="182" t="s">
        <v>31</v>
      </c>
      <c r="B35" s="218"/>
      <c r="C35" s="535" t="s">
        <v>146</v>
      </c>
      <c r="D35" s="524">
        <f>SUM(D36:D40)</f>
        <v>1587</v>
      </c>
      <c r="E35" s="524">
        <f>SUM(E36:E40)</f>
        <v>1587</v>
      </c>
      <c r="F35" s="234">
        <f>SUM(F36:F40)-F37</f>
        <v>0</v>
      </c>
      <c r="G35" s="234">
        <f>SUM(G36:G40)-G37</f>
        <v>0</v>
      </c>
      <c r="H35" s="234">
        <f>SUM(H36:H40)-H37</f>
        <v>0</v>
      </c>
      <c r="I35" s="518">
        <f>SUM(I36:I40)</f>
        <v>0</v>
      </c>
      <c r="J35" s="524">
        <f>SUM(J36:J40)</f>
        <v>1587</v>
      </c>
      <c r="K35" s="524">
        <f>SUM(K36:K40)</f>
        <v>1587</v>
      </c>
      <c r="L35" s="234">
        <f>SUM(L36:L40)-L37</f>
        <v>0</v>
      </c>
      <c r="M35" s="234">
        <f>SUM(M36:M40)-M37</f>
        <v>0</v>
      </c>
      <c r="N35" s="428" t="e">
        <f>M35/L35</f>
        <v>#DIV/0!</v>
      </c>
      <c r="O35" s="518">
        <f>SUM(O36:O40)</f>
        <v>0</v>
      </c>
      <c r="P35" s="524"/>
      <c r="Q35" s="234"/>
      <c r="R35" s="170"/>
      <c r="S35" s="518"/>
    </row>
    <row r="36" spans="1:19" ht="12" customHeight="1">
      <c r="A36" s="219"/>
      <c r="B36" s="220" t="s">
        <v>147</v>
      </c>
      <c r="C36" s="536" t="s">
        <v>99</v>
      </c>
      <c r="D36" s="542">
        <v>1587</v>
      </c>
      <c r="E36" s="542">
        <v>1587</v>
      </c>
      <c r="F36" s="242"/>
      <c r="G36" s="242"/>
      <c r="H36" s="242"/>
      <c r="I36" s="979"/>
      <c r="J36" s="542">
        <v>1587</v>
      </c>
      <c r="K36" s="542">
        <v>1587</v>
      </c>
      <c r="L36" s="242"/>
      <c r="M36" s="242"/>
      <c r="N36" s="911" t="e">
        <f>M36/L36</f>
        <v>#DIV/0!</v>
      </c>
      <c r="O36" s="979"/>
      <c r="P36" s="526"/>
      <c r="Q36" s="235"/>
      <c r="R36" s="176"/>
      <c r="S36" s="550"/>
    </row>
    <row r="37" spans="1:19" ht="12" customHeight="1">
      <c r="A37" s="219"/>
      <c r="B37" s="220"/>
      <c r="C37" s="536" t="s">
        <v>402</v>
      </c>
      <c r="D37" s="542"/>
      <c r="E37" s="542"/>
      <c r="F37" s="242"/>
      <c r="G37" s="242"/>
      <c r="H37" s="242"/>
      <c r="I37" s="979"/>
      <c r="J37" s="542"/>
      <c r="K37" s="542"/>
      <c r="L37" s="242"/>
      <c r="M37" s="242"/>
      <c r="N37" s="543"/>
      <c r="O37" s="979"/>
      <c r="P37" s="526"/>
      <c r="Q37" s="235"/>
      <c r="R37" s="176"/>
      <c r="S37" s="550"/>
    </row>
    <row r="38" spans="1:19" ht="12" customHeight="1">
      <c r="A38" s="221"/>
      <c r="B38" s="222" t="s">
        <v>148</v>
      </c>
      <c r="C38" s="537" t="s">
        <v>100</v>
      </c>
      <c r="D38" s="544"/>
      <c r="E38" s="544"/>
      <c r="F38" s="243"/>
      <c r="G38" s="243"/>
      <c r="H38" s="243"/>
      <c r="I38" s="551"/>
      <c r="J38" s="544"/>
      <c r="K38" s="544"/>
      <c r="L38" s="243"/>
      <c r="M38" s="243"/>
      <c r="N38" s="223">
        <v>0</v>
      </c>
      <c r="O38" s="551">
        <v>0</v>
      </c>
      <c r="P38" s="544"/>
      <c r="Q38" s="243"/>
      <c r="R38" s="223"/>
      <c r="S38" s="551"/>
    </row>
    <row r="39" spans="1:19" ht="15" customHeight="1">
      <c r="A39" s="221"/>
      <c r="B39" s="222" t="s">
        <v>44</v>
      </c>
      <c r="C39" s="537" t="s">
        <v>150</v>
      </c>
      <c r="D39" s="544"/>
      <c r="E39" s="544"/>
      <c r="F39" s="243"/>
      <c r="G39" s="243"/>
      <c r="H39" s="243"/>
      <c r="I39" s="551"/>
      <c r="J39" s="544"/>
      <c r="K39" s="544"/>
      <c r="L39" s="243"/>
      <c r="M39" s="243"/>
      <c r="N39" s="223"/>
      <c r="O39" s="551"/>
      <c r="P39" s="544"/>
      <c r="Q39" s="243"/>
      <c r="R39" s="223"/>
      <c r="S39" s="551"/>
    </row>
    <row r="40" spans="1:19" ht="13.5" thickBot="1">
      <c r="A40" s="221"/>
      <c r="B40" s="222" t="s">
        <v>312</v>
      </c>
      <c r="C40" s="537" t="s">
        <v>152</v>
      </c>
      <c r="D40" s="544"/>
      <c r="E40" s="544"/>
      <c r="F40" s="243"/>
      <c r="G40" s="243"/>
      <c r="H40" s="243"/>
      <c r="I40" s="551"/>
      <c r="J40" s="544"/>
      <c r="K40" s="544"/>
      <c r="L40" s="243"/>
      <c r="M40" s="243"/>
      <c r="N40" s="223"/>
      <c r="O40" s="551"/>
      <c r="P40" s="544"/>
      <c r="Q40" s="243"/>
      <c r="R40" s="223"/>
      <c r="S40" s="551"/>
    </row>
    <row r="41" spans="1:19" ht="15" customHeight="1" thickBot="1">
      <c r="A41" s="182" t="s">
        <v>10</v>
      </c>
      <c r="B41" s="218"/>
      <c r="C41" s="538" t="s">
        <v>153</v>
      </c>
      <c r="D41" s="529"/>
      <c r="E41" s="529"/>
      <c r="F41" s="238"/>
      <c r="G41" s="238"/>
      <c r="H41" s="238"/>
      <c r="I41" s="519"/>
      <c r="J41" s="529"/>
      <c r="K41" s="529"/>
      <c r="L41" s="238"/>
      <c r="M41" s="238"/>
      <c r="N41" s="192"/>
      <c r="O41" s="519"/>
      <c r="P41" s="529"/>
      <c r="Q41" s="238"/>
      <c r="R41" s="192"/>
      <c r="S41" s="519"/>
    </row>
    <row r="42" spans="1:19" ht="14.25" customHeight="1" thickBot="1">
      <c r="A42" s="202" t="s">
        <v>11</v>
      </c>
      <c r="B42" s="339"/>
      <c r="C42" s="539" t="s">
        <v>154</v>
      </c>
      <c r="D42" s="529"/>
      <c r="E42" s="529"/>
      <c r="F42" s="238"/>
      <c r="G42" s="238"/>
      <c r="H42" s="238"/>
      <c r="I42" s="519"/>
      <c r="J42" s="529"/>
      <c r="K42" s="529"/>
      <c r="L42" s="238"/>
      <c r="M42" s="238"/>
      <c r="N42" s="192"/>
      <c r="O42" s="519"/>
      <c r="P42" s="529"/>
      <c r="Q42" s="238"/>
      <c r="R42" s="192"/>
      <c r="S42" s="519"/>
    </row>
    <row r="43" spans="1:19" ht="13.5" thickBot="1">
      <c r="A43" s="182" t="s">
        <v>10</v>
      </c>
      <c r="B43" s="224"/>
      <c r="C43" s="540" t="s">
        <v>317</v>
      </c>
      <c r="D43" s="532">
        <f aca="true" t="shared" si="1" ref="D43:M43">D29+D35+D41+D42</f>
        <v>129394</v>
      </c>
      <c r="E43" s="532">
        <f t="shared" si="1"/>
        <v>129394</v>
      </c>
      <c r="F43" s="241">
        <f t="shared" si="1"/>
        <v>0</v>
      </c>
      <c r="G43" s="241">
        <f t="shared" si="1"/>
        <v>0</v>
      </c>
      <c r="H43" s="241">
        <f t="shared" si="1"/>
        <v>0</v>
      </c>
      <c r="I43" s="207">
        <f t="shared" si="1"/>
        <v>0</v>
      </c>
      <c r="J43" s="532">
        <f t="shared" si="1"/>
        <v>129394</v>
      </c>
      <c r="K43" s="532">
        <f t="shared" si="1"/>
        <v>129394</v>
      </c>
      <c r="L43" s="241">
        <f t="shared" si="1"/>
        <v>0</v>
      </c>
      <c r="M43" s="241">
        <f t="shared" si="1"/>
        <v>0</v>
      </c>
      <c r="N43" s="428" t="e">
        <f>M43/L43</f>
        <v>#DIV/0!</v>
      </c>
      <c r="O43" s="207">
        <f>O29+O35+O41+O42</f>
        <v>0</v>
      </c>
      <c r="P43" s="532"/>
      <c r="Q43" s="241"/>
      <c r="R43" s="225"/>
      <c r="S43" s="207"/>
    </row>
    <row r="44" spans="1:19" ht="13.5" thickBot="1">
      <c r="A44" s="341"/>
      <c r="B44" s="342"/>
      <c r="C44" s="342"/>
      <c r="D44" s="577"/>
      <c r="E44" s="577"/>
      <c r="F44" s="578"/>
      <c r="G44" s="578"/>
      <c r="H44" s="578"/>
      <c r="I44" s="996"/>
      <c r="J44" s="577"/>
      <c r="K44" s="577"/>
      <c r="L44" s="578"/>
      <c r="M44" s="578"/>
      <c r="N44" s="579"/>
      <c r="O44" s="996"/>
      <c r="P44" s="577"/>
      <c r="Q44" s="578"/>
      <c r="R44" s="579"/>
      <c r="S44" s="343"/>
    </row>
    <row r="45" spans="1:19" ht="13.5" thickBot="1">
      <c r="A45" s="229" t="s">
        <v>156</v>
      </c>
      <c r="B45" s="230"/>
      <c r="C45" s="541"/>
      <c r="D45" s="557">
        <v>25</v>
      </c>
      <c r="E45" s="557">
        <v>25</v>
      </c>
      <c r="F45" s="246">
        <v>27</v>
      </c>
      <c r="G45" s="246">
        <v>27</v>
      </c>
      <c r="H45" s="246">
        <v>27</v>
      </c>
      <c r="I45" s="245"/>
      <c r="J45" s="557">
        <v>25</v>
      </c>
      <c r="K45" s="557">
        <v>25</v>
      </c>
      <c r="L45" s="246">
        <v>27</v>
      </c>
      <c r="M45" s="246">
        <v>27</v>
      </c>
      <c r="N45" s="428">
        <f>M45/L45</f>
        <v>1</v>
      </c>
      <c r="O45" s="245"/>
      <c r="P45" s="557"/>
      <c r="Q45" s="246"/>
      <c r="R45" s="545"/>
      <c r="S45" s="245"/>
    </row>
    <row r="46" spans="1:19" ht="13.5" thickBot="1">
      <c r="A46" s="229" t="s">
        <v>157</v>
      </c>
      <c r="B46" s="230"/>
      <c r="C46" s="541"/>
      <c r="D46" s="557">
        <v>0</v>
      </c>
      <c r="E46" s="557">
        <v>0</v>
      </c>
      <c r="F46" s="246">
        <v>1</v>
      </c>
      <c r="G46" s="246">
        <v>1</v>
      </c>
      <c r="H46" s="246">
        <v>1</v>
      </c>
      <c r="I46" s="245"/>
      <c r="J46" s="557">
        <v>0</v>
      </c>
      <c r="K46" s="557">
        <v>0</v>
      </c>
      <c r="L46" s="246">
        <v>1</v>
      </c>
      <c r="M46" s="246">
        <v>1</v>
      </c>
      <c r="N46" s="428">
        <f>M46/L46</f>
        <v>1</v>
      </c>
      <c r="O46" s="245"/>
      <c r="P46" s="557"/>
      <c r="Q46" s="246"/>
      <c r="R46" s="545"/>
      <c r="S46" s="245"/>
    </row>
    <row r="47" spans="6:9" ht="12.75">
      <c r="F47" s="345"/>
      <c r="G47" s="345"/>
      <c r="H47" s="345"/>
      <c r="I47" s="345"/>
    </row>
    <row r="48" spans="1:9" ht="12.75">
      <c r="A48" s="1256" t="s">
        <v>158</v>
      </c>
      <c r="B48" s="1256"/>
      <c r="C48" s="1256"/>
      <c r="D48" s="1256"/>
      <c r="E48" s="322"/>
      <c r="F48" s="322"/>
      <c r="G48" s="886"/>
      <c r="H48" s="322"/>
      <c r="I48" s="322"/>
    </row>
    <row r="49" spans="1:3" ht="12.75">
      <c r="A49" s="1256"/>
      <c r="B49" s="1256"/>
      <c r="C49" s="1256"/>
    </row>
    <row r="50" spans="4:9" ht="12.75">
      <c r="D50" s="345">
        <v>0</v>
      </c>
      <c r="E50" s="345"/>
      <c r="F50" s="345"/>
      <c r="G50" s="345">
        <f>G48-G49</f>
        <v>0</v>
      </c>
      <c r="H50" s="345"/>
      <c r="I50" s="345"/>
    </row>
  </sheetData>
  <sheetProtection/>
  <mergeCells count="8">
    <mergeCell ref="A3:P3"/>
    <mergeCell ref="J1:P1"/>
    <mergeCell ref="A49:C49"/>
    <mergeCell ref="A48:D48"/>
    <mergeCell ref="A6:B6"/>
    <mergeCell ref="D5:I5"/>
    <mergeCell ref="J5:O5"/>
    <mergeCell ref="P5:S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18"/>
  <sheetViews>
    <sheetView zoomScalePageLayoutView="0" workbookViewId="0" topLeftCell="A1">
      <selection activeCell="Z7" sqref="Z7"/>
    </sheetView>
  </sheetViews>
  <sheetFormatPr defaultColWidth="9.140625" defaultRowHeight="12.75"/>
  <cols>
    <col min="1" max="1" width="48.28125" style="42" customWidth="1"/>
    <col min="2" max="3" width="14.8515625" style="22" customWidth="1"/>
    <col min="4" max="4" width="20.57421875" style="22" customWidth="1"/>
    <col min="5" max="5" width="14.8515625" style="22" customWidth="1"/>
    <col min="6" max="7" width="14.8515625" style="22" hidden="1" customWidth="1"/>
    <col min="8" max="8" width="20.421875" style="22" hidden="1" customWidth="1"/>
    <col min="9" max="9" width="14.8515625" style="22" hidden="1" customWidth="1"/>
    <col min="10" max="10" width="18.421875" style="22" hidden="1" customWidth="1"/>
    <col min="11" max="11" width="9.28125" style="22" hidden="1" customWidth="1"/>
    <col min="12" max="13" width="10.57421875" style="22" hidden="1" customWidth="1"/>
    <col min="14" max="14" width="14.7109375" style="22" hidden="1" customWidth="1"/>
    <col min="15" max="17" width="10.421875" style="22" hidden="1" customWidth="1"/>
    <col min="18" max="18" width="14.57421875" style="22" hidden="1" customWidth="1"/>
    <col min="19" max="19" width="11.00390625" style="22" hidden="1" customWidth="1"/>
    <col min="20" max="21" width="10.421875" style="22" hidden="1" customWidth="1"/>
    <col min="22" max="23" width="9.28125" style="22" hidden="1" customWidth="1"/>
    <col min="24" max="16384" width="9.140625" style="22" customWidth="1"/>
  </cols>
  <sheetData>
    <row r="2" spans="4:9" ht="12.75">
      <c r="D2" s="1265" t="s">
        <v>212</v>
      </c>
      <c r="E2" s="1265"/>
      <c r="F2" s="405"/>
      <c r="G2" s="405"/>
      <c r="H2" s="405"/>
      <c r="I2" s="405"/>
    </row>
    <row r="4" spans="1:9" ht="19.5">
      <c r="A4" s="1269" t="s">
        <v>581</v>
      </c>
      <c r="B4" s="1269"/>
      <c r="C4" s="1269"/>
      <c r="D4" s="1269"/>
      <c r="E4" s="1269"/>
      <c r="F4" s="406"/>
      <c r="G4" s="406"/>
      <c r="H4" s="406"/>
      <c r="I4" s="406"/>
    </row>
    <row r="5" spans="1:9" ht="19.5">
      <c r="A5" s="406"/>
      <c r="B5" s="406"/>
      <c r="C5" s="406"/>
      <c r="D5" s="406"/>
      <c r="E5" s="406"/>
      <c r="F5" s="406"/>
      <c r="G5" s="406"/>
      <c r="H5" s="406"/>
      <c r="I5" s="406"/>
    </row>
    <row r="6" spans="2:11" ht="20.25" customHeight="1" thickBot="1">
      <c r="B6" s="1270" t="s">
        <v>5</v>
      </c>
      <c r="C6" s="1270"/>
      <c r="D6" s="1270"/>
      <c r="E6" s="1270"/>
      <c r="F6" s="1270"/>
      <c r="G6" s="1270"/>
      <c r="H6" s="1270"/>
      <c r="I6" s="1270"/>
      <c r="J6" s="1274" t="s">
        <v>263</v>
      </c>
      <c r="K6" s="1274"/>
    </row>
    <row r="7" spans="1:23" ht="36.75" customHeight="1">
      <c r="A7" s="1272" t="s">
        <v>4</v>
      </c>
      <c r="B7" s="1266" t="s">
        <v>582</v>
      </c>
      <c r="C7" s="1267"/>
      <c r="D7" s="1267"/>
      <c r="E7" s="1268"/>
      <c r="F7" s="1271" t="s">
        <v>281</v>
      </c>
      <c r="G7" s="1267"/>
      <c r="H7" s="1267"/>
      <c r="I7" s="1268"/>
      <c r="J7" s="1281" t="s">
        <v>268</v>
      </c>
      <c r="K7" s="1282"/>
      <c r="L7" s="1266" t="s">
        <v>583</v>
      </c>
      <c r="M7" s="1267"/>
      <c r="N7" s="1267"/>
      <c r="O7" s="1268"/>
      <c r="P7" s="1266" t="s">
        <v>263</v>
      </c>
      <c r="Q7" s="1267"/>
      <c r="R7" s="1267"/>
      <c r="S7" s="1268"/>
      <c r="T7" s="1266" t="s">
        <v>580</v>
      </c>
      <c r="U7" s="1267"/>
      <c r="V7" s="1267"/>
      <c r="W7" s="1268"/>
    </row>
    <row r="8" spans="1:23" ht="41.25" customHeight="1" thickBot="1">
      <c r="A8" s="1273"/>
      <c r="B8" s="27" t="s">
        <v>32</v>
      </c>
      <c r="C8" s="27" t="s">
        <v>224</v>
      </c>
      <c r="D8" s="27" t="s">
        <v>225</v>
      </c>
      <c r="E8" s="28" t="s">
        <v>1</v>
      </c>
      <c r="F8" s="604" t="s">
        <v>32</v>
      </c>
      <c r="G8" s="27" t="s">
        <v>224</v>
      </c>
      <c r="H8" s="27" t="s">
        <v>225</v>
      </c>
      <c r="I8" s="28" t="s">
        <v>1</v>
      </c>
      <c r="J8" s="419" t="s">
        <v>263</v>
      </c>
      <c r="K8" s="420" t="s">
        <v>264</v>
      </c>
      <c r="L8" s="27" t="s">
        <v>32</v>
      </c>
      <c r="M8" s="27" t="s">
        <v>224</v>
      </c>
      <c r="N8" s="27" t="s">
        <v>225</v>
      </c>
      <c r="O8" s="28" t="s">
        <v>1</v>
      </c>
      <c r="P8" s="27" t="s">
        <v>32</v>
      </c>
      <c r="Q8" s="27" t="s">
        <v>224</v>
      </c>
      <c r="R8" s="27" t="s">
        <v>225</v>
      </c>
      <c r="S8" s="28" t="s">
        <v>1</v>
      </c>
      <c r="T8" s="27" t="s">
        <v>32</v>
      </c>
      <c r="U8" s="27" t="s">
        <v>224</v>
      </c>
      <c r="V8" s="27" t="s">
        <v>225</v>
      </c>
      <c r="W8" s="28" t="s">
        <v>1</v>
      </c>
    </row>
    <row r="9" spans="1:23" ht="30" customHeight="1">
      <c r="A9" s="23" t="s">
        <v>234</v>
      </c>
      <c r="B9" s="146">
        <v>19</v>
      </c>
      <c r="C9" s="146">
        <v>1.75</v>
      </c>
      <c r="D9" s="147">
        <v>2</v>
      </c>
      <c r="E9" s="314">
        <f>SUM(B9:C9)</f>
        <v>20.75</v>
      </c>
      <c r="F9" s="605"/>
      <c r="G9" s="146"/>
      <c r="H9" s="147"/>
      <c r="I9" s="313"/>
      <c r="J9" s="417"/>
      <c r="K9" s="418">
        <f>J9/E9</f>
        <v>0</v>
      </c>
      <c r="L9" s="146"/>
      <c r="M9" s="146"/>
      <c r="N9" s="147"/>
      <c r="O9" s="314"/>
      <c r="P9" s="146">
        <v>19</v>
      </c>
      <c r="Q9" s="146">
        <v>1.75</v>
      </c>
      <c r="R9" s="147">
        <v>2</v>
      </c>
      <c r="S9" s="314">
        <f>SUM(P9:Q9)</f>
        <v>20.75</v>
      </c>
      <c r="T9" s="146"/>
      <c r="U9" s="146"/>
      <c r="V9" s="147"/>
      <c r="W9" s="314">
        <f>SUM(T9:U9)</f>
        <v>0</v>
      </c>
    </row>
    <row r="10" spans="1:23" ht="30" customHeight="1">
      <c r="A10" s="23" t="s">
        <v>235</v>
      </c>
      <c r="B10" s="146">
        <v>3</v>
      </c>
      <c r="C10" s="146">
        <v>4.5</v>
      </c>
      <c r="D10" s="146">
        <v>0</v>
      </c>
      <c r="E10" s="314">
        <f>SUM(B10:C10)</f>
        <v>7.5</v>
      </c>
      <c r="F10" s="605"/>
      <c r="G10" s="146"/>
      <c r="H10" s="146"/>
      <c r="I10" s="314"/>
      <c r="J10" s="415"/>
      <c r="K10" s="416">
        <f>J10/E10</f>
        <v>0</v>
      </c>
      <c r="L10" s="146"/>
      <c r="M10" s="146"/>
      <c r="N10" s="146"/>
      <c r="O10" s="314"/>
      <c r="P10" s="146">
        <v>3</v>
      </c>
      <c r="Q10" s="146">
        <v>6.5</v>
      </c>
      <c r="R10" s="146">
        <v>0</v>
      </c>
      <c r="S10" s="314">
        <f>SUM(P10:Q10)</f>
        <v>9.5</v>
      </c>
      <c r="T10" s="146"/>
      <c r="U10" s="146"/>
      <c r="V10" s="146"/>
      <c r="W10" s="314">
        <f>SUM(T10:U10)</f>
        <v>0</v>
      </c>
    </row>
    <row r="11" spans="1:23" ht="30" customHeight="1" thickBot="1">
      <c r="A11" s="145" t="s">
        <v>236</v>
      </c>
      <c r="B11" s="148">
        <v>15</v>
      </c>
      <c r="C11" s="148">
        <v>10</v>
      </c>
      <c r="D11" s="148">
        <v>3</v>
      </c>
      <c r="E11" s="314">
        <f>SUM(B11:C11)</f>
        <v>25</v>
      </c>
      <c r="F11" s="606"/>
      <c r="G11" s="148"/>
      <c r="H11" s="148"/>
      <c r="I11" s="315"/>
      <c r="J11" s="421"/>
      <c r="K11" s="422">
        <f>J11/E11</f>
        <v>0</v>
      </c>
      <c r="L11" s="148"/>
      <c r="M11" s="148"/>
      <c r="N11" s="148"/>
      <c r="O11" s="314"/>
      <c r="P11" s="148">
        <v>15</v>
      </c>
      <c r="Q11" s="148">
        <v>12</v>
      </c>
      <c r="R11" s="148">
        <v>3</v>
      </c>
      <c r="S11" s="314">
        <f>SUM(P11:Q11)</f>
        <v>27</v>
      </c>
      <c r="T11" s="148"/>
      <c r="U11" s="148"/>
      <c r="V11" s="148"/>
      <c r="W11" s="314">
        <f>SUM(T11:U11)</f>
        <v>0</v>
      </c>
    </row>
    <row r="12" spans="1:23" ht="54.75" customHeight="1" thickBot="1">
      <c r="A12" s="144" t="s">
        <v>28</v>
      </c>
      <c r="B12" s="268">
        <f aca="true" t="shared" si="0" ref="B12:J12">SUM(B9:B11)</f>
        <v>37</v>
      </c>
      <c r="C12" s="268">
        <f t="shared" si="0"/>
        <v>16.25</v>
      </c>
      <c r="D12" s="268">
        <f t="shared" si="0"/>
        <v>5</v>
      </c>
      <c r="E12" s="316">
        <f t="shared" si="0"/>
        <v>53.25</v>
      </c>
      <c r="F12" s="607">
        <f t="shared" si="0"/>
        <v>0</v>
      </c>
      <c r="G12" s="268">
        <f t="shared" si="0"/>
        <v>0</v>
      </c>
      <c r="H12" s="268">
        <f t="shared" si="0"/>
        <v>0</v>
      </c>
      <c r="I12" s="316">
        <f t="shared" si="0"/>
        <v>0</v>
      </c>
      <c r="J12" s="423">
        <f t="shared" si="0"/>
        <v>0</v>
      </c>
      <c r="K12" s="424">
        <f>J12/E12</f>
        <v>0</v>
      </c>
      <c r="L12" s="268">
        <f aca="true" t="shared" si="1" ref="L12:W12">SUM(L9:L11)</f>
        <v>0</v>
      </c>
      <c r="M12" s="268">
        <f t="shared" si="1"/>
        <v>0</v>
      </c>
      <c r="N12" s="268">
        <f t="shared" si="1"/>
        <v>0</v>
      </c>
      <c r="O12" s="316">
        <f t="shared" si="1"/>
        <v>0</v>
      </c>
      <c r="P12" s="268">
        <f t="shared" si="1"/>
        <v>37</v>
      </c>
      <c r="Q12" s="268">
        <f t="shared" si="1"/>
        <v>20.25</v>
      </c>
      <c r="R12" s="268">
        <f t="shared" si="1"/>
        <v>5</v>
      </c>
      <c r="S12" s="316">
        <f t="shared" si="1"/>
        <v>57.25</v>
      </c>
      <c r="T12" s="268">
        <f t="shared" si="1"/>
        <v>0</v>
      </c>
      <c r="U12" s="268">
        <f t="shared" si="1"/>
        <v>0</v>
      </c>
      <c r="V12" s="268">
        <f t="shared" si="1"/>
        <v>0</v>
      </c>
      <c r="W12" s="316">
        <f t="shared" si="1"/>
        <v>0</v>
      </c>
    </row>
    <row r="13" ht="13.5" thickBot="1">
      <c r="K13" s="414"/>
    </row>
    <row r="14" spans="1:23" ht="30.75" customHeight="1" thickBot="1">
      <c r="A14" s="1278" t="s">
        <v>55</v>
      </c>
      <c r="B14" s="1279"/>
      <c r="C14" s="1279"/>
      <c r="D14" s="1280"/>
      <c r="E14" s="317">
        <v>11</v>
      </c>
      <c r="F14" s="317">
        <v>27</v>
      </c>
      <c r="G14" s="317">
        <v>27</v>
      </c>
      <c r="H14" s="317">
        <v>27</v>
      </c>
      <c r="I14" s="317">
        <v>27</v>
      </c>
      <c r="J14" s="317">
        <v>27</v>
      </c>
      <c r="K14" s="317">
        <v>27</v>
      </c>
      <c r="L14" s="1275"/>
      <c r="M14" s="1276"/>
      <c r="N14" s="1277"/>
      <c r="O14" s="317"/>
      <c r="P14" s="1275"/>
      <c r="Q14" s="1276"/>
      <c r="R14" s="1277"/>
      <c r="S14" s="317">
        <v>15</v>
      </c>
      <c r="T14" s="1275"/>
      <c r="U14" s="1276"/>
      <c r="V14" s="1277"/>
      <c r="W14" s="317"/>
    </row>
    <row r="16" ht="12.75">
      <c r="A16" s="42" t="s">
        <v>112</v>
      </c>
    </row>
    <row r="18" spans="5:9" ht="12.75">
      <c r="E18" s="312"/>
      <c r="F18" s="312"/>
      <c r="G18" s="312"/>
      <c r="H18" s="312"/>
      <c r="I18" s="312"/>
    </row>
  </sheetData>
  <sheetProtection/>
  <mergeCells count="15">
    <mergeCell ref="L14:N14"/>
    <mergeCell ref="A14:D14"/>
    <mergeCell ref="J7:K7"/>
    <mergeCell ref="T7:W7"/>
    <mergeCell ref="T14:V14"/>
    <mergeCell ref="P14:R14"/>
    <mergeCell ref="D2:E2"/>
    <mergeCell ref="B7:E7"/>
    <mergeCell ref="A4:E4"/>
    <mergeCell ref="B6:I6"/>
    <mergeCell ref="F7:I7"/>
    <mergeCell ref="P7:S7"/>
    <mergeCell ref="A7:A8"/>
    <mergeCell ref="J6:K6"/>
    <mergeCell ref="L7:O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">
      <selection activeCell="S16" sqref="S16"/>
    </sheetView>
  </sheetViews>
  <sheetFormatPr defaultColWidth="9.140625" defaultRowHeight="12.75"/>
  <cols>
    <col min="1" max="1" width="9.140625" style="32" customWidth="1"/>
    <col min="2" max="2" width="54.28125" style="32" customWidth="1"/>
    <col min="3" max="3" width="5.57421875" style="78" customWidth="1"/>
    <col min="4" max="5" width="14.140625" style="80" customWidth="1"/>
    <col min="6" max="8" width="14.140625" style="80" hidden="1" customWidth="1"/>
    <col min="9" max="9" width="17.57421875" style="32" customWidth="1"/>
    <col min="10" max="10" width="15.28125" style="32" customWidth="1"/>
    <col min="11" max="13" width="15.28125" style="32" hidden="1" customWidth="1"/>
    <col min="14" max="14" width="18.28125" style="32" customWidth="1"/>
    <col min="15" max="15" width="11.8515625" style="32" customWidth="1"/>
    <col min="16" max="17" width="9.140625" style="32" hidden="1" customWidth="1"/>
    <col min="18" max="18" width="13.57421875" style="32" hidden="1" customWidth="1"/>
    <col min="19" max="19" width="9.140625" style="32" customWidth="1"/>
    <col min="20" max="16384" width="9.140625" style="32" customWidth="1"/>
  </cols>
  <sheetData>
    <row r="1" spans="1:15" ht="15.75">
      <c r="A1" s="1291" t="s">
        <v>65</v>
      </c>
      <c r="B1" s="1291"/>
      <c r="C1" s="1291"/>
      <c r="D1" s="1291"/>
      <c r="E1" s="1291"/>
      <c r="F1" s="1291"/>
      <c r="G1" s="1291"/>
      <c r="H1" s="1291"/>
      <c r="I1" s="1291"/>
      <c r="J1" s="1291"/>
      <c r="K1" s="1291"/>
      <c r="L1" s="1291"/>
      <c r="M1" s="1291"/>
      <c r="N1" s="1291"/>
      <c r="O1" s="61"/>
    </row>
    <row r="2" spans="1:15" ht="16.5" thickBot="1">
      <c r="A2" s="71"/>
      <c r="B2" s="61"/>
      <c r="C2" s="61"/>
      <c r="D2" s="72"/>
      <c r="E2" s="72"/>
      <c r="F2" s="72"/>
      <c r="G2" s="72"/>
      <c r="H2" s="72"/>
      <c r="I2" s="61"/>
      <c r="J2" s="61"/>
      <c r="K2" s="61"/>
      <c r="L2" s="61"/>
      <c r="M2" s="61"/>
      <c r="N2" s="61" t="s">
        <v>2</v>
      </c>
      <c r="O2" s="61"/>
    </row>
    <row r="3" spans="1:18" s="73" customFormat="1" ht="31.5" customHeight="1" thickBot="1">
      <c r="A3" s="25" t="s">
        <v>6</v>
      </c>
      <c r="B3" s="26" t="s">
        <v>38</v>
      </c>
      <c r="C3" s="514" t="s">
        <v>307</v>
      </c>
      <c r="D3" s="1283" t="s">
        <v>5</v>
      </c>
      <c r="E3" s="1284"/>
      <c r="F3" s="1284"/>
      <c r="G3" s="1284"/>
      <c r="H3" s="1285"/>
      <c r="I3" s="1286" t="s">
        <v>308</v>
      </c>
      <c r="J3" s="1287"/>
      <c r="K3" s="1287"/>
      <c r="L3" s="1287"/>
      <c r="M3" s="1288"/>
      <c r="N3" s="1286" t="s">
        <v>29</v>
      </c>
      <c r="O3" s="1287"/>
      <c r="P3" s="1287"/>
      <c r="Q3" s="1287"/>
      <c r="R3" s="1288"/>
    </row>
    <row r="4" spans="1:18" s="73" customFormat="1" ht="31.5" customHeight="1">
      <c r="A4" s="332"/>
      <c r="B4" s="333"/>
      <c r="C4" s="608"/>
      <c r="D4" s="999" t="s">
        <v>71</v>
      </c>
      <c r="E4" s="1000" t="s">
        <v>253</v>
      </c>
      <c r="F4" s="1000" t="s">
        <v>256</v>
      </c>
      <c r="G4" s="1001" t="s">
        <v>260</v>
      </c>
      <c r="H4" s="1002" t="s">
        <v>264</v>
      </c>
      <c r="I4" s="999" t="s">
        <v>71</v>
      </c>
      <c r="J4" s="1000" t="s">
        <v>253</v>
      </c>
      <c r="K4" s="1000" t="s">
        <v>256</v>
      </c>
      <c r="L4" s="1001" t="s">
        <v>260</v>
      </c>
      <c r="M4" s="1002" t="s">
        <v>264</v>
      </c>
      <c r="N4" s="999" t="s">
        <v>71</v>
      </c>
      <c r="O4" s="1000" t="s">
        <v>253</v>
      </c>
      <c r="P4" s="1000" t="s">
        <v>256</v>
      </c>
      <c r="Q4" s="1001" t="s">
        <v>260</v>
      </c>
      <c r="R4" s="1002" t="s">
        <v>264</v>
      </c>
    </row>
    <row r="5" spans="1:18" ht="29.25" customHeight="1">
      <c r="A5" s="60">
        <v>1</v>
      </c>
      <c r="B5" s="88" t="s">
        <v>584</v>
      </c>
      <c r="C5" s="609" t="s">
        <v>228</v>
      </c>
      <c r="D5" s="616">
        <v>1000</v>
      </c>
      <c r="E5" s="616">
        <v>1000</v>
      </c>
      <c r="F5" s="75"/>
      <c r="G5" s="75"/>
      <c r="H5" s="621"/>
      <c r="I5" s="616">
        <v>787</v>
      </c>
      <c r="J5" s="616">
        <v>787</v>
      </c>
      <c r="K5" s="75"/>
      <c r="L5" s="75"/>
      <c r="M5" s="621"/>
      <c r="N5" s="616">
        <v>213</v>
      </c>
      <c r="O5" s="616">
        <v>213</v>
      </c>
      <c r="P5" s="75"/>
      <c r="Q5" s="75"/>
      <c r="R5" s="621" t="e">
        <f aca="true" t="shared" si="0" ref="R5:R10">Q5/P5</f>
        <v>#DIV/0!</v>
      </c>
    </row>
    <row r="6" spans="1:18" ht="29.25" customHeight="1" thickBot="1">
      <c r="A6" s="60">
        <v>2</v>
      </c>
      <c r="B6" s="88" t="s">
        <v>585</v>
      </c>
      <c r="C6" s="609" t="s">
        <v>228</v>
      </c>
      <c r="D6" s="617">
        <v>5000</v>
      </c>
      <c r="E6" s="617">
        <v>5000</v>
      </c>
      <c r="F6" s="74"/>
      <c r="G6" s="74"/>
      <c r="H6" s="621"/>
      <c r="I6" s="622">
        <v>0</v>
      </c>
      <c r="J6" s="622">
        <v>0</v>
      </c>
      <c r="K6" s="1005"/>
      <c r="L6" s="1005"/>
      <c r="M6" s="621"/>
      <c r="N6" s="622">
        <v>5000</v>
      </c>
      <c r="O6" s="622">
        <v>5000</v>
      </c>
      <c r="P6" s="1005"/>
      <c r="Q6" s="1005"/>
      <c r="R6" s="621" t="e">
        <f t="shared" si="0"/>
        <v>#DIV/0!</v>
      </c>
    </row>
    <row r="7" spans="1:18" ht="29.25" customHeight="1" hidden="1">
      <c r="A7" s="60">
        <v>3</v>
      </c>
      <c r="B7" s="88"/>
      <c r="C7" s="610" t="s">
        <v>227</v>
      </c>
      <c r="D7" s="618"/>
      <c r="E7" s="618"/>
      <c r="F7" s="76"/>
      <c r="G7" s="76"/>
      <c r="H7" s="621"/>
      <c r="I7" s="623"/>
      <c r="J7" s="623"/>
      <c r="K7" s="1006"/>
      <c r="L7" s="1006"/>
      <c r="M7" s="621"/>
      <c r="N7" s="623"/>
      <c r="O7" s="623"/>
      <c r="P7" s="1006"/>
      <c r="Q7" s="1006"/>
      <c r="R7" s="621" t="e">
        <f t="shared" si="0"/>
        <v>#DIV/0!</v>
      </c>
    </row>
    <row r="8" spans="1:18" ht="29.25" customHeight="1" hidden="1">
      <c r="A8" s="60">
        <v>4</v>
      </c>
      <c r="B8" s="88"/>
      <c r="C8" s="610" t="s">
        <v>227</v>
      </c>
      <c r="D8" s="619"/>
      <c r="E8" s="619"/>
      <c r="F8" s="77"/>
      <c r="G8" s="77"/>
      <c r="H8" s="621"/>
      <c r="I8" s="623"/>
      <c r="J8" s="623"/>
      <c r="K8" s="1006"/>
      <c r="L8" s="1006"/>
      <c r="M8" s="621"/>
      <c r="N8" s="623"/>
      <c r="O8" s="623"/>
      <c r="P8" s="1006"/>
      <c r="Q8" s="1006"/>
      <c r="R8" s="621" t="e">
        <f t="shared" si="0"/>
        <v>#DIV/0!</v>
      </c>
    </row>
    <row r="9" spans="1:18" ht="29.25" customHeight="1" hidden="1">
      <c r="A9" s="60">
        <v>5</v>
      </c>
      <c r="B9" s="90"/>
      <c r="C9" s="610" t="s">
        <v>227</v>
      </c>
      <c r="D9" s="619"/>
      <c r="E9" s="619"/>
      <c r="F9" s="77"/>
      <c r="G9" s="77"/>
      <c r="H9" s="621"/>
      <c r="I9" s="623"/>
      <c r="J9" s="623"/>
      <c r="K9" s="1006"/>
      <c r="L9" s="1006"/>
      <c r="M9" s="621"/>
      <c r="N9" s="623"/>
      <c r="O9" s="623"/>
      <c r="P9" s="1006"/>
      <c r="Q9" s="1006"/>
      <c r="R9" s="621" t="e">
        <f t="shared" si="0"/>
        <v>#DIV/0!</v>
      </c>
    </row>
    <row r="10" spans="1:18" ht="29.25" customHeight="1" hidden="1">
      <c r="A10" s="60">
        <v>6</v>
      </c>
      <c r="B10" s="90"/>
      <c r="C10" s="610" t="s">
        <v>227</v>
      </c>
      <c r="D10" s="619"/>
      <c r="E10" s="619"/>
      <c r="F10" s="77"/>
      <c r="G10" s="77"/>
      <c r="H10" s="621"/>
      <c r="I10" s="623"/>
      <c r="J10" s="623"/>
      <c r="K10" s="1006"/>
      <c r="L10" s="1006"/>
      <c r="M10" s="621"/>
      <c r="N10" s="623"/>
      <c r="O10" s="623"/>
      <c r="P10" s="1006"/>
      <c r="Q10" s="1006"/>
      <c r="R10" s="621" t="e">
        <f t="shared" si="0"/>
        <v>#DIV/0!</v>
      </c>
    </row>
    <row r="11" spans="1:18" ht="29.25" customHeight="1" hidden="1">
      <c r="A11" s="60">
        <v>7</v>
      </c>
      <c r="B11" s="88"/>
      <c r="C11" s="610" t="s">
        <v>227</v>
      </c>
      <c r="D11" s="619"/>
      <c r="E11" s="619"/>
      <c r="F11" s="77"/>
      <c r="G11" s="77"/>
      <c r="H11" s="621"/>
      <c r="I11" s="623"/>
      <c r="J11" s="623"/>
      <c r="K11" s="1006"/>
      <c r="L11" s="1006"/>
      <c r="M11" s="621"/>
      <c r="N11" s="623"/>
      <c r="O11" s="623"/>
      <c r="P11" s="1006"/>
      <c r="Q11" s="1006"/>
      <c r="R11" s="621">
        <v>0</v>
      </c>
    </row>
    <row r="12" spans="1:18" ht="29.25" customHeight="1" hidden="1" thickBot="1">
      <c r="A12" s="60">
        <v>8</v>
      </c>
      <c r="B12" s="91"/>
      <c r="C12" s="610" t="s">
        <v>227</v>
      </c>
      <c r="D12" s="619"/>
      <c r="E12" s="619"/>
      <c r="F12" s="77"/>
      <c r="G12" s="77"/>
      <c r="H12" s="621"/>
      <c r="I12" s="623"/>
      <c r="J12" s="623"/>
      <c r="K12" s="1006"/>
      <c r="L12" s="1006"/>
      <c r="M12" s="621"/>
      <c r="N12" s="623"/>
      <c r="O12" s="623"/>
      <c r="P12" s="1006"/>
      <c r="Q12" s="1006"/>
      <c r="R12" s="621">
        <v>0</v>
      </c>
    </row>
    <row r="13" spans="1:18" ht="29.25" customHeight="1" hidden="1">
      <c r="A13" s="60">
        <v>9</v>
      </c>
      <c r="B13" s="88"/>
      <c r="C13" s="610"/>
      <c r="D13" s="619"/>
      <c r="E13" s="619"/>
      <c r="F13" s="77"/>
      <c r="G13" s="77"/>
      <c r="H13" s="621" t="e">
        <f>G13/E13</f>
        <v>#DIV/0!</v>
      </c>
      <c r="I13" s="623"/>
      <c r="J13" s="623"/>
      <c r="K13" s="1006"/>
      <c r="L13" s="1006"/>
      <c r="M13" s="621" t="e">
        <f>L13/J13</f>
        <v>#DIV/0!</v>
      </c>
      <c r="N13" s="623"/>
      <c r="O13" s="623"/>
      <c r="P13" s="1006"/>
      <c r="Q13" s="1006"/>
      <c r="R13" s="621" t="e">
        <f>Q13/O13</f>
        <v>#DIV/0!</v>
      </c>
    </row>
    <row r="14" spans="1:18" ht="29.25" customHeight="1" hidden="1">
      <c r="A14" s="60">
        <v>10</v>
      </c>
      <c r="B14" s="90"/>
      <c r="C14" s="610"/>
      <c r="D14" s="619"/>
      <c r="E14" s="619"/>
      <c r="F14" s="77"/>
      <c r="G14" s="77"/>
      <c r="H14" s="621" t="e">
        <f>G14/E14</f>
        <v>#DIV/0!</v>
      </c>
      <c r="I14" s="623"/>
      <c r="J14" s="623"/>
      <c r="K14" s="1006"/>
      <c r="L14" s="1006"/>
      <c r="M14" s="621" t="e">
        <f>L14/J14</f>
        <v>#DIV/0!</v>
      </c>
      <c r="N14" s="623"/>
      <c r="O14" s="623"/>
      <c r="P14" s="1006"/>
      <c r="Q14" s="1006"/>
      <c r="R14" s="621" t="e">
        <f>Q14/O14</f>
        <v>#DIV/0!</v>
      </c>
    </row>
    <row r="15" spans="1:18" ht="29.25" customHeight="1" hidden="1" thickBot="1">
      <c r="A15" s="60">
        <v>11</v>
      </c>
      <c r="B15" s="90"/>
      <c r="C15" s="610"/>
      <c r="D15" s="619"/>
      <c r="E15" s="619"/>
      <c r="F15" s="77"/>
      <c r="G15" s="77"/>
      <c r="H15" s="621" t="e">
        <f>G15/E15</f>
        <v>#DIV/0!</v>
      </c>
      <c r="I15" s="623"/>
      <c r="J15" s="623"/>
      <c r="K15" s="1006"/>
      <c r="L15" s="1006"/>
      <c r="M15" s="621" t="e">
        <f>L15/J15</f>
        <v>#DIV/0!</v>
      </c>
      <c r="N15" s="623"/>
      <c r="O15" s="623"/>
      <c r="P15" s="1006"/>
      <c r="Q15" s="1006"/>
      <c r="R15" s="621" t="e">
        <f>Q15/O15</f>
        <v>#DIV/0!</v>
      </c>
    </row>
    <row r="16" spans="1:18" ht="31.5" customHeight="1" thickBot="1">
      <c r="A16" s="1289" t="s">
        <v>1</v>
      </c>
      <c r="B16" s="1292"/>
      <c r="C16" s="611"/>
      <c r="D16" s="620">
        <f>SUM(D5:D11)</f>
        <v>6000</v>
      </c>
      <c r="E16" s="620">
        <f>SUM(E5:E11)</f>
        <v>6000</v>
      </c>
      <c r="F16" s="1003">
        <f>SUM(F5:F11)</f>
        <v>0</v>
      </c>
      <c r="G16" s="1003">
        <f>SUM(G5:G11)</f>
        <v>0</v>
      </c>
      <c r="H16" s="1004" t="e">
        <f>G16/F16</f>
        <v>#DIV/0!</v>
      </c>
      <c r="I16" s="620">
        <f aca="true" t="shared" si="1" ref="I16:Q16">SUM(I5:I15)</f>
        <v>787</v>
      </c>
      <c r="J16" s="620">
        <f>SUM(J5:J15)</f>
        <v>787</v>
      </c>
      <c r="K16" s="1003">
        <f t="shared" si="1"/>
        <v>0</v>
      </c>
      <c r="L16" s="1003">
        <f t="shared" si="1"/>
        <v>0</v>
      </c>
      <c r="M16" s="1004" t="e">
        <f>L16/K16</f>
        <v>#DIV/0!</v>
      </c>
      <c r="N16" s="620">
        <f t="shared" si="1"/>
        <v>5213</v>
      </c>
      <c r="O16" s="620">
        <f>SUM(O5:O15)</f>
        <v>5213</v>
      </c>
      <c r="P16" s="1003">
        <f t="shared" si="1"/>
        <v>0</v>
      </c>
      <c r="Q16" s="1003">
        <f t="shared" si="1"/>
        <v>0</v>
      </c>
      <c r="R16" s="1004">
        <f>Q16/O16</f>
        <v>0</v>
      </c>
    </row>
    <row r="17" spans="1:14" ht="15.75">
      <c r="A17" s="61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14.25">
      <c r="A18" s="1291" t="s">
        <v>66</v>
      </c>
      <c r="B18" s="1291"/>
      <c r="C18" s="1291"/>
      <c r="D18" s="1291"/>
      <c r="E18" s="1291"/>
      <c r="F18" s="1291"/>
      <c r="G18" s="1291"/>
      <c r="H18" s="1291"/>
      <c r="I18" s="1291"/>
      <c r="J18" s="1291"/>
      <c r="K18" s="1291"/>
      <c r="L18" s="1291"/>
      <c r="M18" s="1291"/>
      <c r="N18" s="1291"/>
    </row>
    <row r="19" spans="1:14" ht="13.5" thickBot="1">
      <c r="A19" s="78"/>
      <c r="B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8" ht="29.25" customHeight="1" thickBot="1">
      <c r="A20" s="25" t="s">
        <v>6</v>
      </c>
      <c r="B20" s="26" t="s">
        <v>34</v>
      </c>
      <c r="C20" s="514" t="s">
        <v>307</v>
      </c>
      <c r="D20" s="1283" t="s">
        <v>5</v>
      </c>
      <c r="E20" s="1284"/>
      <c r="F20" s="1284"/>
      <c r="G20" s="1284"/>
      <c r="H20" s="1285"/>
      <c r="I20" s="1286" t="s">
        <v>308</v>
      </c>
      <c r="J20" s="1287"/>
      <c r="K20" s="1287"/>
      <c r="L20" s="1287"/>
      <c r="M20" s="1288"/>
      <c r="N20" s="1286" t="s">
        <v>29</v>
      </c>
      <c r="O20" s="1287"/>
      <c r="P20" s="1287"/>
      <c r="Q20" s="1287"/>
      <c r="R20" s="1288"/>
    </row>
    <row r="21" spans="1:18" ht="28.5" customHeight="1" thickBot="1">
      <c r="A21" s="334"/>
      <c r="B21" s="335"/>
      <c r="C21" s="612"/>
      <c r="D21" s="999" t="s">
        <v>71</v>
      </c>
      <c r="E21" s="1000" t="s">
        <v>253</v>
      </c>
      <c r="F21" s="1000" t="s">
        <v>256</v>
      </c>
      <c r="G21" s="1001" t="s">
        <v>260</v>
      </c>
      <c r="H21" s="1002" t="s">
        <v>264</v>
      </c>
      <c r="I21" s="999" t="s">
        <v>71</v>
      </c>
      <c r="J21" s="1000" t="s">
        <v>253</v>
      </c>
      <c r="K21" s="1000" t="s">
        <v>256</v>
      </c>
      <c r="L21" s="1001" t="s">
        <v>260</v>
      </c>
      <c r="M21" s="1002" t="s">
        <v>264</v>
      </c>
      <c r="N21" s="999" t="s">
        <v>71</v>
      </c>
      <c r="O21" s="1000" t="s">
        <v>253</v>
      </c>
      <c r="P21" s="1000" t="s">
        <v>256</v>
      </c>
      <c r="Q21" s="1001" t="s">
        <v>260</v>
      </c>
      <c r="R21" s="1002" t="s">
        <v>264</v>
      </c>
    </row>
    <row r="22" spans="1:18" ht="29.25" customHeight="1">
      <c r="A22" s="79">
        <v>1</v>
      </c>
      <c r="B22" s="92" t="s">
        <v>586</v>
      </c>
      <c r="C22" s="613" t="s">
        <v>228</v>
      </c>
      <c r="D22" s="624">
        <v>43030</v>
      </c>
      <c r="E22" s="624">
        <v>43030</v>
      </c>
      <c r="F22" s="1011"/>
      <c r="G22" s="1011"/>
      <c r="H22" s="621"/>
      <c r="I22" s="627">
        <v>28721</v>
      </c>
      <c r="J22" s="627">
        <v>28721</v>
      </c>
      <c r="K22" s="1007"/>
      <c r="L22" s="1007"/>
      <c r="M22" s="621"/>
      <c r="N22" s="627">
        <f aca="true" t="shared" si="2" ref="N22:O25">D22-I22</f>
        <v>14309</v>
      </c>
      <c r="O22" s="627">
        <f t="shared" si="2"/>
        <v>14309</v>
      </c>
      <c r="P22" s="1007"/>
      <c r="Q22" s="1007"/>
      <c r="R22" s="621" t="e">
        <f>Q22/P22</f>
        <v>#DIV/0!</v>
      </c>
    </row>
    <row r="23" spans="1:18" ht="29.25" customHeight="1">
      <c r="A23" s="59">
        <v>2</v>
      </c>
      <c r="B23" s="93" t="s">
        <v>385</v>
      </c>
      <c r="C23" s="614" t="s">
        <v>228</v>
      </c>
      <c r="D23" s="625">
        <v>21000</v>
      </c>
      <c r="E23" s="625">
        <v>21000</v>
      </c>
      <c r="F23" s="425"/>
      <c r="G23" s="425"/>
      <c r="H23" s="621"/>
      <c r="I23" s="628">
        <v>6000</v>
      </c>
      <c r="J23" s="628">
        <v>6000</v>
      </c>
      <c r="K23" s="1008"/>
      <c r="L23" s="1008"/>
      <c r="M23" s="621"/>
      <c r="N23" s="628">
        <f t="shared" si="2"/>
        <v>15000</v>
      </c>
      <c r="O23" s="628">
        <f t="shared" si="2"/>
        <v>15000</v>
      </c>
      <c r="P23" s="1008"/>
      <c r="Q23" s="1008"/>
      <c r="R23" s="621" t="e">
        <f>Q23/P23</f>
        <v>#DIV/0!</v>
      </c>
    </row>
    <row r="24" spans="1:18" ht="29.25" customHeight="1">
      <c r="A24" s="59">
        <v>3</v>
      </c>
      <c r="B24" s="89" t="s">
        <v>587</v>
      </c>
      <c r="C24" s="610" t="s">
        <v>228</v>
      </c>
      <c r="D24" s="619">
        <v>2000</v>
      </c>
      <c r="E24" s="619">
        <v>2000</v>
      </c>
      <c r="F24" s="77"/>
      <c r="G24" s="77"/>
      <c r="H24" s="621"/>
      <c r="I24" s="623">
        <v>0</v>
      </c>
      <c r="J24" s="623">
        <v>0</v>
      </c>
      <c r="K24" s="1006"/>
      <c r="L24" s="1006"/>
      <c r="M24" s="621"/>
      <c r="N24" s="623">
        <f t="shared" si="2"/>
        <v>2000</v>
      </c>
      <c r="O24" s="623">
        <f t="shared" si="2"/>
        <v>2000</v>
      </c>
      <c r="P24" s="1006"/>
      <c r="Q24" s="1006"/>
      <c r="R24" s="621" t="e">
        <f>Q24/P24</f>
        <v>#DIV/0!</v>
      </c>
    </row>
    <row r="25" spans="1:18" ht="29.25" customHeight="1" thickBot="1">
      <c r="A25" s="59">
        <v>4</v>
      </c>
      <c r="B25" s="88" t="s">
        <v>588</v>
      </c>
      <c r="C25" s="609" t="s">
        <v>228</v>
      </c>
      <c r="D25" s="617">
        <v>2000</v>
      </c>
      <c r="E25" s="617">
        <v>2000</v>
      </c>
      <c r="F25" s="74"/>
      <c r="G25" s="74"/>
      <c r="H25" s="621"/>
      <c r="I25" s="623">
        <v>0</v>
      </c>
      <c r="J25" s="623">
        <v>0</v>
      </c>
      <c r="K25" s="1006"/>
      <c r="L25" s="1006"/>
      <c r="M25" s="621"/>
      <c r="N25" s="623">
        <f t="shared" si="2"/>
        <v>2000</v>
      </c>
      <c r="O25" s="623">
        <f t="shared" si="2"/>
        <v>2000</v>
      </c>
      <c r="P25" s="1006"/>
      <c r="Q25" s="1006"/>
      <c r="R25" s="621"/>
    </row>
    <row r="26" spans="1:18" ht="29.25" customHeight="1" hidden="1">
      <c r="A26" s="59">
        <v>5</v>
      </c>
      <c r="B26" s="88"/>
      <c r="C26" s="609" t="s">
        <v>227</v>
      </c>
      <c r="D26" s="617"/>
      <c r="E26" s="617"/>
      <c r="F26" s="74"/>
      <c r="G26" s="74"/>
      <c r="H26" s="621"/>
      <c r="I26" s="623"/>
      <c r="J26" s="623"/>
      <c r="K26" s="1006"/>
      <c r="L26" s="1006"/>
      <c r="M26" s="621"/>
      <c r="N26" s="623"/>
      <c r="O26" s="623"/>
      <c r="P26" s="1006"/>
      <c r="Q26" s="1006"/>
      <c r="R26" s="621" t="e">
        <f>Q26/P26</f>
        <v>#DIV/0!</v>
      </c>
    </row>
    <row r="27" spans="1:18" ht="29.25" customHeight="1" hidden="1">
      <c r="A27" s="59">
        <v>6</v>
      </c>
      <c r="B27" s="88"/>
      <c r="C27" s="615" t="s">
        <v>227</v>
      </c>
      <c r="D27" s="617"/>
      <c r="E27" s="617"/>
      <c r="F27" s="74"/>
      <c r="G27" s="74"/>
      <c r="H27" s="621"/>
      <c r="I27" s="622"/>
      <c r="J27" s="622"/>
      <c r="K27" s="1009"/>
      <c r="L27" s="1009"/>
      <c r="M27" s="621"/>
      <c r="N27" s="622"/>
      <c r="O27" s="622"/>
      <c r="P27" s="1009"/>
      <c r="Q27" s="1009"/>
      <c r="R27" s="621" t="e">
        <f>Q27/P27</f>
        <v>#DIV/0!</v>
      </c>
    </row>
    <row r="28" spans="1:18" ht="29.25" customHeight="1" hidden="1">
      <c r="A28" s="59">
        <v>7</v>
      </c>
      <c r="B28" s="88"/>
      <c r="C28" s="615" t="s">
        <v>228</v>
      </c>
      <c r="D28" s="617"/>
      <c r="E28" s="617"/>
      <c r="F28" s="74"/>
      <c r="G28" s="74"/>
      <c r="H28" s="621"/>
      <c r="I28" s="622"/>
      <c r="J28" s="622"/>
      <c r="K28" s="1009"/>
      <c r="L28" s="1009"/>
      <c r="M28" s="621"/>
      <c r="N28" s="622"/>
      <c r="O28" s="622"/>
      <c r="P28" s="1009"/>
      <c r="Q28" s="1009"/>
      <c r="R28" s="621" t="e">
        <f>Q28/P28</f>
        <v>#DIV/0!</v>
      </c>
    </row>
    <row r="29" spans="1:18" ht="29.25" customHeight="1" hidden="1" thickBot="1">
      <c r="A29" s="59">
        <v>8</v>
      </c>
      <c r="B29" s="88"/>
      <c r="C29" s="615" t="s">
        <v>228</v>
      </c>
      <c r="D29" s="617"/>
      <c r="E29" s="617"/>
      <c r="F29" s="74"/>
      <c r="G29" s="74"/>
      <c r="H29" s="621"/>
      <c r="I29" s="622"/>
      <c r="J29" s="622"/>
      <c r="K29" s="425"/>
      <c r="L29" s="425"/>
      <c r="M29" s="621"/>
      <c r="N29" s="622"/>
      <c r="O29" s="622"/>
      <c r="P29" s="425"/>
      <c r="Q29" s="425"/>
      <c r="R29" s="621"/>
    </row>
    <row r="30" spans="1:18" ht="29.25" customHeight="1" hidden="1">
      <c r="A30" s="59">
        <v>9</v>
      </c>
      <c r="B30" s="88"/>
      <c r="C30" s="615"/>
      <c r="D30" s="617"/>
      <c r="E30" s="617"/>
      <c r="F30" s="74"/>
      <c r="G30" s="74"/>
      <c r="H30" s="621" t="e">
        <f>G30/E30</f>
        <v>#DIV/0!</v>
      </c>
      <c r="I30" s="622"/>
      <c r="J30" s="622"/>
      <c r="K30" s="74"/>
      <c r="L30" s="74"/>
      <c r="M30" s="621" t="e">
        <f>L30/J30</f>
        <v>#DIV/0!</v>
      </c>
      <c r="N30" s="622"/>
      <c r="O30" s="622"/>
      <c r="P30" s="74"/>
      <c r="Q30" s="74"/>
      <c r="R30" s="621" t="e">
        <f>Q30/O30</f>
        <v>#DIV/0!</v>
      </c>
    </row>
    <row r="31" spans="1:18" ht="29.25" customHeight="1" hidden="1" thickBot="1">
      <c r="A31" s="59">
        <v>10</v>
      </c>
      <c r="B31" s="94"/>
      <c r="C31" s="609"/>
      <c r="D31" s="617"/>
      <c r="E31" s="617"/>
      <c r="F31" s="74"/>
      <c r="G31" s="74"/>
      <c r="H31" s="621" t="e">
        <f>G31/E31</f>
        <v>#DIV/0!</v>
      </c>
      <c r="I31" s="622"/>
      <c r="J31" s="622"/>
      <c r="K31" s="74"/>
      <c r="L31" s="74"/>
      <c r="M31" s="621" t="e">
        <f>L31/J31</f>
        <v>#DIV/0!</v>
      </c>
      <c r="N31" s="622"/>
      <c r="O31" s="622"/>
      <c r="P31" s="74"/>
      <c r="Q31" s="74"/>
      <c r="R31" s="621" t="e">
        <f>Q31/O31</f>
        <v>#DIV/0!</v>
      </c>
    </row>
    <row r="32" spans="1:18" ht="29.25" customHeight="1" thickBot="1">
      <c r="A32" s="1289" t="s">
        <v>1</v>
      </c>
      <c r="B32" s="1290"/>
      <c r="C32" s="611"/>
      <c r="D32" s="626">
        <f>SUM(D22:D31)</f>
        <v>68030</v>
      </c>
      <c r="E32" s="626">
        <f>SUM(E22:E31)</f>
        <v>68030</v>
      </c>
      <c r="F32" s="1010">
        <f>SUM(F22:F31)</f>
        <v>0</v>
      </c>
      <c r="G32" s="1010">
        <f>SUM(G22:G31)</f>
        <v>0</v>
      </c>
      <c r="H32" s="1004" t="e">
        <f>G32/F32</f>
        <v>#DIV/0!</v>
      </c>
      <c r="I32" s="626">
        <f aca="true" t="shared" si="3" ref="I32:Q32">SUM(I22:I31)</f>
        <v>34721</v>
      </c>
      <c r="J32" s="626">
        <f>SUM(J22:J31)</f>
        <v>34721</v>
      </c>
      <c r="K32" s="1010">
        <f t="shared" si="3"/>
        <v>0</v>
      </c>
      <c r="L32" s="1010">
        <f t="shared" si="3"/>
        <v>0</v>
      </c>
      <c r="M32" s="1004" t="e">
        <f>L32/K32</f>
        <v>#DIV/0!</v>
      </c>
      <c r="N32" s="626">
        <f t="shared" si="3"/>
        <v>33309</v>
      </c>
      <c r="O32" s="626">
        <f>SUM(O22:O31)</f>
        <v>33309</v>
      </c>
      <c r="P32" s="1010">
        <f t="shared" si="3"/>
        <v>0</v>
      </c>
      <c r="Q32" s="1010">
        <f t="shared" si="3"/>
        <v>0</v>
      </c>
      <c r="R32" s="1004" t="e">
        <f>Q32/P32</f>
        <v>#DIV/0!</v>
      </c>
    </row>
    <row r="34" spans="9:14" ht="12.75">
      <c r="I34" s="80"/>
      <c r="J34" s="80"/>
      <c r="K34" s="80"/>
      <c r="L34" s="80"/>
      <c r="M34" s="80"/>
      <c r="N34" s="80"/>
    </row>
  </sheetData>
  <sheetProtection/>
  <mergeCells count="10">
    <mergeCell ref="D20:H20"/>
    <mergeCell ref="I20:M20"/>
    <mergeCell ref="N20:R20"/>
    <mergeCell ref="A32:B32"/>
    <mergeCell ref="A1:N1"/>
    <mergeCell ref="D3:H3"/>
    <mergeCell ref="I3:M3"/>
    <mergeCell ref="N3:R3"/>
    <mergeCell ref="A16:B16"/>
    <mergeCell ref="A18:N18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2015.
&amp;R&amp;"Arial CE,Félkövér dőlt"7/a számú melléklet&amp;"Arial CE,Normál"
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Iroda-1120</cp:lastModifiedBy>
  <cp:lastPrinted>2015-03-14T20:54:21Z</cp:lastPrinted>
  <dcterms:created xsi:type="dcterms:W3CDTF">2000-01-07T08:44:52Z</dcterms:created>
  <dcterms:modified xsi:type="dcterms:W3CDTF">2015-05-07T13:41:44Z</dcterms:modified>
  <cp:category/>
  <cp:version/>
  <cp:contentType/>
  <cp:contentStatus/>
</cp:coreProperties>
</file>