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.m. előir felh terv" sheetId="14" r:id="rId14"/>
    <sheet name="12.sz.m. állami támogatás " sheetId="15" r:id="rId15"/>
    <sheet name="üres lap" sheetId="16" r:id="rId16"/>
  </sheets>
  <externalReferences>
    <externalReference r:id="rId19"/>
  </externalReferences>
  <definedNames>
    <definedName name="_xlnm.Print_Area" localSheetId="1">'1 .sz.m.önk.össz.kiad.'!$A$1:$AE$66</definedName>
    <definedName name="_xlnm.Print_Area" localSheetId="0">'1.sz.m-önk.össze.bev'!$A$1:$X$62</definedName>
    <definedName name="_xlnm.Print_Area" localSheetId="12">'10.sz.m.átadott pe (3)'!$A$1:$AA$81</definedName>
    <definedName name="_xlnm.Print_Area" localSheetId="13">'11.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Hiv'!$A$1:$Z$48</definedName>
    <definedName name="_xlnm.Print_Area" localSheetId="6">'5.2 sz. m ÁMK'!$A$1:$U$48</definedName>
    <definedName name="_xlnm.Print_Area" localSheetId="7">'6 .sz.m. Létszám (2)'!$A$1:$AI$16</definedName>
    <definedName name="_xlnm.Print_Area" localSheetId="8">'7.a.sz.m.fejlesztés (3)'!$A$1:$X$32</definedName>
    <definedName name="_xlnm.Print_Area" localSheetId="9">'7.b.sz.m.intfejl (2)'!$A$1:$J$19</definedName>
    <definedName name="_xlnm.Print_Area" localSheetId="10">'8.sz.m.Dologi kiadás (3)'!$A$1:$X$21</definedName>
    <definedName name="_xlnm.Print_Area" localSheetId="11">'9.sz.m.szociális kiadások (2)'!$A$1:$W$34</definedName>
    <definedName name="_xlnm.Print_Area" localSheetId="15">'üres lap'!$A$1:$R$44</definedName>
  </definedNames>
  <calcPr fullCalcOnLoad="1"/>
</workbook>
</file>

<file path=xl/sharedStrings.xml><?xml version="1.0" encoding="utf-8"?>
<sst xmlns="http://schemas.openxmlformats.org/spreadsheetml/2006/main" count="1412" uniqueCount="585">
  <si>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</si>
  <si>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</si>
  <si>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</si>
  <si>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</si>
  <si>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</si>
  <si>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</si>
  <si>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</si>
  <si>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</si>
  <si>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</si>
  <si>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</si>
  <si>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</si>
  <si>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</si>
  <si>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</si>
  <si>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</si>
  <si>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</si>
  <si>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</si>
  <si>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</si>
  <si>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</si>
  <si>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</si>
  <si>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</si>
  <si>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</si>
  <si>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</si>
  <si>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</si>
  <si>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</si>
  <si>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</si>
  <si>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</si>
  <si>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</si>
  <si>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</si>
  <si>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</si>
  <si>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</si>
  <si>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</si>
  <si>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</si>
  <si>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</si>
  <si>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</si>
  <si>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</si>
  <si>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</si>
  <si>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</si>
  <si>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</si>
  <si>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</si>
  <si>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</si>
  <si>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</si>
  <si>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</si>
  <si>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</si>
  <si>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</si>
  <si>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</si>
  <si>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</si>
  <si>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</si>
  <si>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</si>
  <si>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</si>
  <si>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</si>
  <si>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</si>
  <si>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</si>
  <si>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</si>
  <si>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</si>
  <si>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</si>
  <si>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</si>
  <si>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</si>
  <si>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</si>
  <si>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</si>
  <si>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</si>
  <si>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</si>
  <si>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</si>
  <si>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</si>
  <si>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</si>
  <si>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</si>
  <si>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</si>
  <si>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</si>
  <si>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</si>
  <si>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</si>
  <si>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</si>
  <si>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</si>
  <si>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</si>
  <si>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</si>
  <si>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</si>
  <si>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</si>
  <si>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</si>
  <si>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</si>
  <si>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</si>
  <si>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</si>
  <si>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</si>
  <si>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</si>
  <si>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</si>
  <si>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</si>
  <si>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</si>
  <si>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</si>
  <si>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</si>
  <si>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</si>
  <si>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</si>
  <si>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</si>
  <si>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</si>
  <si>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</si>
  <si>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</si>
  <si>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</si>
  <si>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</si>
  <si>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</si>
  <si>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</si>
  <si>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</si>
  <si>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</si>
  <si>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</si>
  <si>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</si>
  <si>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</si>
  <si>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</si>
  <si>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</si>
  <si>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</si>
  <si>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</si>
  <si>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</si>
  <si>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</si>
  <si>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</si>
  <si>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</si>
  <si>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</si>
  <si>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</si>
  <si>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</si>
  <si>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</si>
  <si>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</si>
  <si>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</si>
  <si>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</si>
  <si>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</si>
  <si>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</si>
  <si>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</si>
  <si>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</si>
  <si>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</si>
  <si>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</si>
  <si>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</si>
  <si>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</si>
  <si>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</si>
  <si>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</si>
  <si>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</si>
  <si>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</si>
  <si>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</si>
  <si>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</si>
  <si>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</si>
  <si>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</si>
  <si>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</si>
  <si>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</si>
  <si>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</si>
  <si>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</si>
  <si>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</si>
  <si>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</si>
  <si>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</si>
  <si>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</si>
  <si>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</si>
  <si>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</si>
  <si>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</si>
  <si>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</si>
  <si>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</si>
  <si>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</si>
  <si>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</si>
  <si>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</si>
  <si>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</si>
  <si>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</si>
  <si>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</si>
  <si>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</si>
  <si>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</si>
  <si>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</si>
  <si>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</si>
  <si>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</si>
  <si>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</si>
  <si>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</si>
  <si>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</si>
  <si>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</si>
  <si>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</si>
  <si>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</si>
  <si>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</si>
  <si>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</si>
  <si>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</si>
  <si>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</si>
  <si>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</si>
  <si>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</si>
  <si>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</si>
  <si>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</si>
  <si>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</si>
  <si>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</si>
  <si>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</si>
  <si>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</si>
  <si>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</si>
  <si>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</si>
  <si>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</si>
  <si>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</si>
  <si>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</si>
  <si>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</si>
  <si>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</si>
  <si>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</si>
  <si>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</si>
  <si>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</si>
  <si>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</si>
  <si>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</si>
  <si>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</si>
  <si>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</si>
  <si>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</si>
  <si>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</si>
  <si>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</si>
  <si>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</si>
  <si>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</si>
  <si>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</si>
  <si>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</si>
  <si>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</si>
  <si>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</si>
  <si>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</si>
  <si>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</si>
  <si>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</si>
  <si>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</si>
  <si>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</si>
  <si>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</si>
  <si>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</si>
  <si>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</si>
  <si>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</si>
  <si>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</si>
  <si>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</si>
  <si>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</si>
  <si>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</si>
  <si>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</si>
  <si>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</si>
  <si>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</si>
  <si>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</si>
  <si>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</si>
  <si>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</si>
  <si>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</si>
  <si>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</si>
  <si>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</si>
  <si>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</si>
  <si>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</si>
  <si>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</si>
  <si>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</si>
  <si>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</si>
  <si>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</si>
  <si>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</si>
  <si>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</si>
  <si>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</si>
  <si>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</si>
  <si>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</si>
  <si>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</si>
  <si>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</si>
  <si>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</si>
  <si>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</si>
  <si>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</si>
  <si>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</si>
  <si>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</si>
  <si>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</si>
  <si>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</si>
  <si>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</si>
  <si>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</si>
  <si>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</si>
  <si>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</si>
  <si>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</si>
  <si>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</si>
  <si>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</si>
  <si>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</si>
  <si>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</si>
  <si>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</si>
  <si>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</si>
  <si>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</si>
  <si>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</si>
  <si>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</si>
  <si>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</si>
  <si>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</si>
  <si>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</si>
  <si>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</si>
  <si>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</si>
  <si>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</si>
  <si>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</si>
  <si>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</si>
  <si>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</si>
  <si>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</si>
  <si>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</si>
  <si>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</si>
  <si>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</si>
  <si>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</si>
  <si>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</si>
  <si>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</si>
  <si>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</si>
  <si>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</si>
  <si>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</si>
  <si>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</si>
  <si>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</si>
  <si>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</si>
  <si>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</si>
  <si>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</si>
  <si>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</si>
  <si>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</si>
  <si>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</si>
  <si>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</si>
  <si>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</si>
  <si>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</si>
  <si>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</si>
  <si>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</si>
  <si>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</si>
  <si>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</si>
  <si>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</si>
  <si>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</si>
  <si>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</si>
  <si>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</si>
  <si>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</si>
  <si>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</si>
  <si>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</si>
  <si>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</si>
  <si>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</si>
  <si>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</si>
  <si>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</si>
  <si>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</si>
  <si>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</si>
  <si>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</si>
  <si>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</si>
  <si>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</si>
  <si>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</si>
  <si>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</si>
  <si>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</si>
  <si>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</si>
  <si>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</si>
  <si>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</si>
  <si>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</si>
  <si>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</si>
  <si>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</si>
  <si>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</si>
  <si>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</si>
  <si>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</si>
  <si>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</si>
  <si>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</si>
  <si>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</si>
  <si>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</si>
  <si>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</si>
  <si>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</si>
  <si>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</si>
  <si>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</si>
  <si>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</si>
  <si>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</si>
  <si>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</si>
  <si>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</si>
  <si>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</si>
  <si>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</si>
  <si>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</si>
  <si>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</si>
  <si>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</si>
  <si>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</si>
  <si>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</si>
  <si>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</si>
  <si>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</si>
  <si>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</si>
  <si>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</si>
  <si>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</si>
  <si>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</si>
  <si>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</si>
  <si>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</si>
  <si>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</si>
  <si>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</si>
  <si>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</si>
  <si>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</si>
  <si>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</si>
  <si>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</si>
  <si>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</si>
  <si>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</si>
  <si>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</si>
  <si>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</si>
  <si>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</si>
  <si>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</si>
  <si>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</si>
  <si>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</si>
  <si>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</si>
  <si>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</si>
  <si>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</si>
  <si>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</si>
  <si>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</si>
  <si>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</si>
  <si>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</si>
  <si>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</si>
  <si>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</si>
  <si>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</si>
  <si>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</si>
  <si>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</si>
  <si>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</si>
  <si>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</si>
  <si>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</si>
  <si>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</si>
  <si>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</si>
  <si>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</si>
  <si>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</si>
  <si>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</si>
  <si>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</si>
  <si>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</si>
  <si>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</si>
  <si>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</si>
  <si>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</si>
  <si>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</si>
  <si>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</si>
  <si>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</si>
  <si>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</si>
  <si>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</si>
  <si>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</si>
  <si>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</si>
  <si>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</si>
  <si>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</si>
  <si>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</si>
  <si>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</si>
  <si>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</si>
  <si>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</si>
  <si>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</si>
  <si>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</si>
  <si>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</si>
  <si>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</si>
  <si>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</si>
  <si>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</si>
  <si>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</si>
  <si>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</si>
  <si>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</si>
  <si>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</si>
  <si>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</si>
  <si>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</si>
  <si>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</si>
  <si>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</si>
  <si>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</si>
  <si>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</si>
  <si>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</si>
  <si>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</si>
  <si>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</si>
  <si>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</si>
  <si>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</si>
  <si>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</si>
  <si>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</si>
  <si>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</si>
  <si>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</si>
  <si>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</si>
  <si>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</si>
  <si>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</si>
  <si>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</si>
  <si>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</si>
  <si>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</si>
  <si>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</si>
  <si>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</si>
  <si>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</si>
  <si>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</si>
  <si>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</si>
  <si>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</si>
  <si>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</si>
  <si>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</si>
  <si>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</si>
  <si>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</si>
  <si>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</si>
  <si>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</si>
  <si>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</si>
  <si>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</si>
  <si>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</si>
  <si>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</si>
  <si>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</si>
  <si>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>Téli közfoglalkoztatás</t>
  </si>
  <si>
    <t>Zöldterület kezelése</t>
  </si>
  <si>
    <t>1. számú melléklet</t>
  </si>
  <si>
    <t>11. számú melléklet</t>
  </si>
  <si>
    <t>teljesítés</t>
  </si>
  <si>
    <t>telj %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</si>
  <si>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</si>
  <si>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</si>
  <si>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</si>
  <si>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</si>
  <si>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</si>
  <si>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</si>
  <si>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</si>
  <si>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</si>
  <si>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</si>
  <si>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</si>
  <si>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</si>
  <si>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</si>
  <si>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</si>
  <si>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</si>
  <si>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</si>
  <si>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</si>
  <si>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</si>
  <si>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</si>
  <si>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</si>
  <si>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</si>
  <si>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</si>
  <si>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</si>
  <si>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</si>
  <si>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</si>
  <si>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</si>
  <si>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</si>
  <si>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</si>
  <si>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</si>
  <si>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</si>
  <si>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</si>
  <si>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</si>
  <si>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</si>
  <si>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2014. december 31.</t>
  </si>
  <si>
    <t>évközbeni változás</t>
  </si>
  <si>
    <t>Napemelemek beruházás önerő</t>
  </si>
  <si>
    <t>Betonáru irodaépület felújítása</t>
  </si>
  <si>
    <t>Sportcsarnok fűtéskorszerűsítés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</si>
  <si>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</si>
  <si>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</si>
  <si>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</si>
  <si>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</si>
  <si>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</si>
  <si>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</si>
  <si>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</si>
  <si>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</si>
  <si>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</si>
  <si>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</si>
  <si>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ÁH belüli megelőlegezések visszafizetései</t>
  </si>
  <si>
    <t>6.3</t>
  </si>
  <si>
    <t>I.6. előző évről áthúzódó bérkompenzáció</t>
  </si>
  <si>
    <t>III.6 Szociális ágazati pótlék</t>
  </si>
  <si>
    <t>Bérkompenzáció (központosított működési)</t>
  </si>
  <si>
    <t>Könyvtári célú érdekeltségnövelő támogatás</t>
  </si>
  <si>
    <t>BURSA</t>
  </si>
  <si>
    <t>Vöröskereszt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</si>
  <si>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</si>
  <si>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</si>
  <si>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</si>
  <si>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</si>
  <si>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</si>
  <si>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</si>
  <si>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telj. %</t>
  </si>
  <si>
    <t>2015. június 30.</t>
  </si>
  <si>
    <t>2015. június 30. teljesítés</t>
  </si>
  <si>
    <t>Ülőpadtartó lábak</t>
  </si>
  <si>
    <t>Irodai szék beszerzése</t>
  </si>
  <si>
    <t>Városközpont felújításának útépítési engedélye</t>
  </si>
  <si>
    <t>Hársfa utca burkolat megerősítés tervezése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</si>
  <si>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</si>
  <si>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</si>
  <si>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</si>
  <si>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</si>
  <si>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</si>
  <si>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mód. III., IV.</t>
  </si>
  <si>
    <t>Szociális ágazati pótlék kiegészítő támogatás</t>
  </si>
  <si>
    <t>mód. V,</t>
  </si>
  <si>
    <t>Államháztartáson belüli megelőlegezés</t>
  </si>
  <si>
    <t>Mód. III., IV., V.</t>
  </si>
  <si>
    <t>2015. december 31.</t>
  </si>
  <si>
    <t>Játszótér létrehozása</t>
  </si>
  <si>
    <t>Lombseprű és sövénynyíró beszrzése</t>
  </si>
  <si>
    <t>Karácsonyi díszkivilágítás beszerzése (hópihe tartóval)</t>
  </si>
  <si>
    <t>mód. V.</t>
  </si>
  <si>
    <t>Nagycenk Nagyközség Önkormányzata</t>
  </si>
  <si>
    <t>Régi Beled Baráti Kör</t>
  </si>
  <si>
    <t>Fidesz-Magyar Polgári Szövetség</t>
  </si>
  <si>
    <t>Egészséges Óvodás Gyermekekért Alapítvány</t>
  </si>
  <si>
    <t>Rendkívüli önkormányzati támogatás</t>
  </si>
  <si>
    <t>Szociális tüzelőanyag támogatás</t>
  </si>
  <si>
    <t>Államháztartáson belüli megelőlegezések</t>
  </si>
  <si>
    <t xml:space="preserve">Forintban </t>
  </si>
  <si>
    <t>Irányítószervi (önkormányzati) támogatás</t>
  </si>
  <si>
    <t>Önkormányzat 2016. évi kiadási előirányzatai</t>
  </si>
  <si>
    <t>Önkormányzat 2016. évi bevételi előirányzatai</t>
  </si>
  <si>
    <t>Ft-ban</t>
  </si>
  <si>
    <t>Önkormányzat összevont 2016. évi bevételi előirányzatai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</si>
  <si>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</si>
  <si>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</si>
  <si>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</si>
  <si>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</si>
  <si>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</si>
  <si>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</si>
  <si>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Önkormányzat költségvetési szerveinek 2016. évi létszámkerete</t>
  </si>
  <si>
    <t>2016. január 1.</t>
  </si>
  <si>
    <t>Telefon beszerzése polgármesternek</t>
  </si>
  <si>
    <t>Ravatalozó előtető felújítása</t>
  </si>
  <si>
    <t>Ifjúság utca felújítása</t>
  </si>
  <si>
    <t>Járda felújítása</t>
  </si>
  <si>
    <t>Ft</t>
  </si>
  <si>
    <t>75 db szék ebédlőbe</t>
  </si>
  <si>
    <t>Hűtőszekrény, kávéfőző óvodába</t>
  </si>
  <si>
    <t>2 db monjitor vásárlása könyvtárba</t>
  </si>
  <si>
    <t xml:space="preserve">2016. év </t>
  </si>
  <si>
    <t>2016. év</t>
  </si>
  <si>
    <t>Szociális tűzifa (2015. évről áthúzódó)</t>
  </si>
  <si>
    <t>Szünidei gyermekétkeztetés</t>
  </si>
  <si>
    <t>Forintban</t>
  </si>
  <si>
    <t>Előirányzat-felhasználási terv
2016. évre</t>
  </si>
  <si>
    <t>3 a.) Család- és gyermekjóléti szolgálat</t>
  </si>
  <si>
    <t>3 c.) Szociális étkeztetés</t>
  </si>
  <si>
    <t>3 d.) Házi segítégnyújtás</t>
  </si>
  <si>
    <t>3 f.) Időskorúak nappali intézményi ellátása</t>
  </si>
  <si>
    <t>3 jb.) Gyermekek napközbeni ellátása - családi napközi</t>
  </si>
  <si>
    <t xml:space="preserve">III. 5. c. A rászoruló gyermekek intézményen kívüli szünidei étkeztetésének támogatása </t>
  </si>
  <si>
    <t>IX. 2. a. Pszichiátriai betegek részére nyújtott közösségi alapellátás - alaptámogatás</t>
  </si>
  <si>
    <t>IX. 2. b. Pszichiátriai betegek részére nyújtott közösségi alapellátás - teljesíménytámogatás</t>
  </si>
  <si>
    <t>IX. 2. Pszichiátriai betegek részére nyújtott közösségi alapellátás</t>
  </si>
  <si>
    <t>A 2016. évi általános működés és ágazati feladatok támogatásának alakulása jogcímenként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</si>
  <si>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</si>
  <si>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</si>
  <si>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</si>
  <si>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</si>
  <si>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</si>
  <si>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2016. március 23.</t>
  </si>
  <si>
    <t>380/2015. (XII. 8.) Kormányrendelet szerinti kiegészítő ágazati pótlék</t>
  </si>
  <si>
    <t>Forgatási  célú belföldi értékpapírok vásárlása</t>
  </si>
  <si>
    <t>Forgatási célú értékpapírok vásárlása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</si>
</sst>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1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0" fontId="10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0" fillId="22" borderId="7" applyNumberFormat="0" applyFont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11" fillId="29" borderId="0" applyNumberFormat="0" applyBorder="0" applyAlignment="0" applyProtection="0"/>
    <xf numFmtId="0" fontId="112" fillId="30" borderId="8" applyNumberFormat="0" applyAlignment="0" applyProtection="0"/>
    <xf numFmtId="0" fontId="7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32" borderId="0" applyNumberFormat="0" applyBorder="0" applyAlignment="0" applyProtection="0"/>
    <xf numFmtId="0" fontId="117" fillId="30" borderId="1" applyNumberFormat="0" applyAlignment="0" applyProtection="0"/>
    <xf numFmtId="9" fontId="0" fillId="0" borderId="0" applyFont="0" applyFill="0" applyBorder="0" applyAlignment="0" applyProtection="0"/>
  </cellStyleXfs>
  <cellXfs count="12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7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5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8" fillId="0" borderId="60" xfId="60" applyNumberFormat="1" applyFont="1" applyBorder="1" applyAlignment="1">
      <alignment horizontal="center" vertical="center" wrapText="1"/>
      <protection/>
    </xf>
    <xf numFmtId="3" fontId="78" fillId="0" borderId="44" xfId="60" applyNumberFormat="1" applyFont="1" applyBorder="1" applyAlignment="1">
      <alignment horizontal="center" vertical="center" wrapText="1"/>
      <protection/>
    </xf>
    <xf numFmtId="3" fontId="78" fillId="0" borderId="38" xfId="60" applyNumberFormat="1" applyFont="1" applyBorder="1" applyAlignment="1">
      <alignment horizontal="center" vertical="center" wrapText="1"/>
      <protection/>
    </xf>
    <xf numFmtId="3" fontId="78" fillId="0" borderId="49" xfId="60" applyNumberFormat="1" applyFont="1" applyBorder="1" applyAlignment="1">
      <alignment horizontal="center" vertical="center" wrapText="1"/>
      <protection/>
    </xf>
    <xf numFmtId="3" fontId="80" fillId="0" borderId="17" xfId="60" applyNumberFormat="1" applyFont="1" applyFill="1" applyBorder="1" applyAlignment="1">
      <alignment vertical="top"/>
      <protection/>
    </xf>
    <xf numFmtId="3" fontId="80" fillId="0" borderId="18" xfId="60" applyNumberFormat="1" applyFont="1" applyFill="1" applyBorder="1" applyAlignment="1">
      <alignment vertical="top"/>
      <protection/>
    </xf>
    <xf numFmtId="10" fontId="80" fillId="0" borderId="41" xfId="60" applyNumberFormat="1" applyFont="1" applyFill="1" applyBorder="1" applyAlignment="1">
      <alignment vertical="top"/>
      <protection/>
    </xf>
    <xf numFmtId="3" fontId="80" fillId="0" borderId="41" xfId="60" applyNumberFormat="1" applyFont="1" applyFill="1" applyBorder="1" applyAlignment="1">
      <alignment vertical="top"/>
      <protection/>
    </xf>
    <xf numFmtId="0" fontId="79" fillId="0" borderId="31" xfId="60" applyFont="1" applyFill="1" applyBorder="1" applyAlignment="1">
      <alignment horizontal="left"/>
      <protection/>
    </xf>
    <xf numFmtId="3" fontId="80" fillId="0" borderId="12" xfId="60" applyNumberFormat="1" applyFont="1" applyFill="1" applyBorder="1" applyAlignment="1">
      <alignment vertical="top"/>
      <protection/>
    </xf>
    <xf numFmtId="3" fontId="80" fillId="0" borderId="23" xfId="60" applyNumberFormat="1" applyFont="1" applyFill="1" applyBorder="1" applyAlignment="1">
      <alignment vertical="top"/>
      <protection/>
    </xf>
    <xf numFmtId="10" fontId="80" fillId="0" borderId="24" xfId="60" applyNumberFormat="1" applyFont="1" applyFill="1" applyBorder="1" applyAlignment="1">
      <alignment vertical="top"/>
      <protection/>
    </xf>
    <xf numFmtId="3" fontId="80" fillId="0" borderId="24" xfId="60" applyNumberFormat="1" applyFont="1" applyFill="1" applyBorder="1" applyAlignment="1">
      <alignment vertical="top"/>
      <protection/>
    </xf>
    <xf numFmtId="3" fontId="80" fillId="0" borderId="12" xfId="60" applyNumberFormat="1" applyFont="1" applyFill="1" applyBorder="1">
      <alignment/>
      <protection/>
    </xf>
    <xf numFmtId="3" fontId="80" fillId="0" borderId="23" xfId="60" applyNumberFormat="1" applyFont="1" applyFill="1" applyBorder="1">
      <alignment/>
      <protection/>
    </xf>
    <xf numFmtId="3" fontId="80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0" fillId="0" borderId="22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80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1" fillId="0" borderId="13" xfId="60" applyNumberFormat="1" applyFont="1" applyBorder="1" applyAlignment="1">
      <alignment vertical="center"/>
      <protection/>
    </xf>
    <xf numFmtId="3" fontId="81" fillId="0" borderId="14" xfId="60" applyNumberFormat="1" applyFont="1" applyBorder="1" applyAlignment="1">
      <alignment vertical="center"/>
      <protection/>
    </xf>
    <xf numFmtId="10" fontId="81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vertical="center"/>
      <protection/>
    </xf>
    <xf numFmtId="0" fontId="84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8" xfId="58" applyNumberFormat="1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39" fillId="34" borderId="82" xfId="58" applyNumberFormat="1" applyFont="1" applyFill="1" applyBorder="1" applyAlignment="1">
      <alignment horizontal="right" vertical="center" wrapText="1"/>
      <protection/>
    </xf>
    <xf numFmtId="10" fontId="39" fillId="34" borderId="82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4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3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9" fillId="0" borderId="21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84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9" fillId="0" borderId="4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5" xfId="0" applyNumberFormat="1" applyFont="1" applyFill="1" applyBorder="1" applyAlignment="1" applyProtection="1">
      <alignment horizontal="center" vertical="center" wrapTex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80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9" xfId="40" applyNumberFormat="1" applyFont="1" applyBorder="1" applyAlignment="1">
      <alignment horizontal="right" vertical="center"/>
    </xf>
    <xf numFmtId="3" fontId="18" fillId="0" borderId="89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10" fontId="1" fillId="0" borderId="55" xfId="57" applyNumberFormat="1" applyFont="1" applyBorder="1">
      <alignment/>
      <protection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51" fillId="0" borderId="75" xfId="0" applyNumberFormat="1" applyFont="1" applyFill="1" applyBorder="1" applyAlignment="1" applyProtection="1">
      <alignment horizontal="center" vertical="center" wrapText="1"/>
      <protection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10" fontId="72" fillId="0" borderId="39" xfId="60" applyNumberFormat="1" applyFont="1" applyFill="1" applyBorder="1" applyAlignment="1">
      <alignment vertical="top"/>
      <protection/>
    </xf>
    <xf numFmtId="10" fontId="33" fillId="0" borderId="75" xfId="58" applyNumberFormat="1" applyFont="1" applyBorder="1" applyAlignment="1">
      <alignment horizontal="right" vertical="center" wrapText="1"/>
      <protection/>
    </xf>
    <xf numFmtId="10" fontId="68" fillId="0" borderId="20" xfId="57" applyNumberFormat="1" applyFont="1" applyBorder="1" applyAlignment="1">
      <alignment horizontal="right"/>
      <protection/>
    </xf>
    <xf numFmtId="10" fontId="68" fillId="0" borderId="42" xfId="57" applyNumberFormat="1" applyFont="1" applyBorder="1" applyAlignment="1">
      <alignment horizontal="right"/>
      <protection/>
    </xf>
    <xf numFmtId="10" fontId="68" fillId="0" borderId="14" xfId="57" applyNumberFormat="1" applyFont="1" applyBorder="1" applyAlignment="1">
      <alignment horizontal="right" vertical="center"/>
      <protection/>
    </xf>
    <xf numFmtId="10" fontId="68" fillId="0" borderId="14" xfId="57" applyNumberFormat="1" applyFont="1" applyFill="1" applyBorder="1" applyAlignment="1">
      <alignment vertical="center"/>
      <protection/>
    </xf>
    <xf numFmtId="10" fontId="68" fillId="0" borderId="14" xfId="57" applyNumberFormat="1" applyFont="1" applyFill="1" applyBorder="1">
      <alignment/>
      <protection/>
    </xf>
    <xf numFmtId="10" fontId="68" fillId="0" borderId="23" xfId="57" applyNumberFormat="1" applyFont="1" applyBorder="1">
      <alignment/>
      <protection/>
    </xf>
    <xf numFmtId="10" fontId="68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7" fontId="4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5" xfId="0" applyFill="1" applyBorder="1" applyAlignment="1" applyProtection="1">
      <alignment horizontal="right" vertical="center" wrapText="1" indent="1"/>
      <protection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7" fillId="0" borderId="29" xfId="0" applyNumberFormat="1" applyFont="1" applyFill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9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8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78" fillId="0" borderId="63" xfId="60" applyNumberFormat="1" applyFont="1" applyBorder="1" applyAlignment="1">
      <alignment horizontal="center" vertical="center" wrapText="1"/>
      <protection/>
    </xf>
    <xf numFmtId="3" fontId="80" fillId="0" borderId="64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>
      <alignment/>
      <protection/>
    </xf>
    <xf numFmtId="3" fontId="80" fillId="0" borderId="66" xfId="60" applyNumberFormat="1" applyFont="1" applyFill="1" applyBorder="1">
      <alignment/>
      <protection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5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" fillId="33" borderId="54" xfId="0" applyNumberFormat="1" applyFont="1" applyFill="1" applyBorder="1" applyAlignment="1">
      <alignment horizontal="right" vertical="center" wrapText="1"/>
    </xf>
    <xf numFmtId="0" fontId="79" fillId="0" borderId="84" xfId="0" applyFont="1" applyBorder="1" applyAlignment="1">
      <alignment vertical="center" wrapText="1"/>
    </xf>
    <xf numFmtId="0" fontId="79" fillId="0" borderId="90" xfId="0" applyFont="1" applyBorder="1" applyAlignment="1">
      <alignment horizontal="center" vertical="center" wrapText="1"/>
    </xf>
    <xf numFmtId="3" fontId="33" fillId="0" borderId="90" xfId="58" applyNumberFormat="1" applyFont="1" applyFill="1" applyBorder="1" applyAlignment="1">
      <alignment vertical="center"/>
      <protection/>
    </xf>
    <xf numFmtId="10" fontId="33" fillId="0" borderId="90" xfId="58" applyNumberFormat="1" applyFont="1" applyBorder="1" applyAlignment="1">
      <alignment horizontal="right" vertical="center" wrapText="1"/>
      <protection/>
    </xf>
    <xf numFmtId="3" fontId="11" fillId="0" borderId="91" xfId="58" applyNumberFormat="1" applyBorder="1" applyAlignment="1">
      <alignment vertical="center"/>
      <protection/>
    </xf>
    <xf numFmtId="3" fontId="15" fillId="0" borderId="0" xfId="58" applyNumberFormat="1" applyFont="1">
      <alignment/>
      <protection/>
    </xf>
    <xf numFmtId="167" fontId="44" fillId="0" borderId="10" xfId="61" applyNumberFormat="1" applyFont="1" applyFill="1" applyBorder="1" applyAlignment="1" applyProtection="1">
      <alignment vertical="center"/>
      <protection/>
    </xf>
    <xf numFmtId="3" fontId="11" fillId="0" borderId="48" xfId="58" applyNumberFormat="1" applyBorder="1" applyAlignment="1">
      <alignment vertical="center"/>
      <protection/>
    </xf>
    <xf numFmtId="0" fontId="68" fillId="0" borderId="22" xfId="57" applyFont="1" applyBorder="1">
      <alignment/>
      <protection/>
    </xf>
    <xf numFmtId="0" fontId="1" fillId="0" borderId="33" xfId="57" applyFont="1" applyFill="1" applyBorder="1">
      <alignment/>
      <protection/>
    </xf>
    <xf numFmtId="3" fontId="1" fillId="0" borderId="26" xfId="57" applyNumberFormat="1" applyFont="1" applyFill="1" applyBorder="1">
      <alignment/>
      <protection/>
    </xf>
    <xf numFmtId="0" fontId="1" fillId="0" borderId="33" xfId="57" applyFont="1" applyBorder="1">
      <alignment/>
      <protection/>
    </xf>
    <xf numFmtId="0" fontId="1" fillId="0" borderId="33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86" fillId="0" borderId="0" xfId="57" applyFont="1" applyFill="1" applyAlignment="1">
      <alignment horizontal="right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48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45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9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5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66" fillId="0" borderId="0" xfId="59" applyFont="1" applyAlignment="1">
      <alignment horizontal="right" vertical="center"/>
      <protection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81" fillId="0" borderId="35" xfId="60" applyFont="1" applyBorder="1" applyAlignment="1">
      <alignment horizontal="center" vertical="center" wrapText="1"/>
      <protection/>
    </xf>
    <xf numFmtId="0" fontId="79" fillId="0" borderId="31" xfId="60" applyFont="1" applyFill="1" applyBorder="1" applyAlignment="1">
      <alignment horizontal="left"/>
      <protection/>
    </xf>
    <xf numFmtId="0" fontId="79" fillId="0" borderId="58" xfId="60" applyFont="1" applyFill="1" applyBorder="1" applyAlignment="1">
      <alignment horizontal="left" vertical="center" wrapText="1"/>
      <protection/>
    </xf>
    <xf numFmtId="0" fontId="79" fillId="0" borderId="31" xfId="60" applyFont="1" applyFill="1" applyBorder="1" applyAlignment="1">
      <alignment horizontal="left" vertical="center" wrapText="1"/>
      <protection/>
    </xf>
    <xf numFmtId="166" fontId="79" fillId="0" borderId="31" xfId="60" applyNumberFormat="1" applyFont="1" applyBorder="1" applyAlignment="1">
      <alignment horizontal="left" wrapText="1"/>
      <protection/>
    </xf>
    <xf numFmtId="166" fontId="79" fillId="0" borderId="58" xfId="60" applyNumberFormat="1" applyFont="1" applyBorder="1" applyAlignment="1">
      <alignment horizontal="left" wrapText="1"/>
      <protection/>
    </xf>
    <xf numFmtId="166" fontId="79" fillId="0" borderId="66" xfId="60" applyNumberFormat="1" applyFont="1" applyBorder="1" applyAlignment="1">
      <alignment horizontal="left" wrapText="1"/>
      <protection/>
    </xf>
    <xf numFmtId="166" fontId="79" fillId="0" borderId="59" xfId="60" applyNumberFormat="1" applyFont="1" applyBorder="1" applyAlignment="1">
      <alignment horizontal="left" wrapText="1"/>
      <protection/>
    </xf>
    <xf numFmtId="0" fontId="79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8" fillId="0" borderId="35" xfId="60" applyNumberFormat="1" applyFont="1" applyBorder="1" applyAlignment="1">
      <alignment horizontal="center" vertical="center" wrapText="1"/>
      <protection/>
    </xf>
    <xf numFmtId="3" fontId="78" fillId="0" borderId="13" xfId="60" applyNumberFormat="1" applyFont="1" applyBorder="1" applyAlignment="1">
      <alignment horizontal="center" vertical="center" wrapText="1"/>
      <protection/>
    </xf>
    <xf numFmtId="3" fontId="78" fillId="0" borderId="14" xfId="60" applyNumberFormat="1" applyFont="1" applyBorder="1" applyAlignment="1">
      <alignment horizontal="center" vertical="center" wrapText="1"/>
      <protection/>
    </xf>
    <xf numFmtId="3" fontId="78" fillId="0" borderId="54" xfId="60" applyNumberFormat="1" applyFont="1" applyBorder="1" applyAlignment="1">
      <alignment horizontal="center" vertical="center" wrapText="1"/>
      <protection/>
    </xf>
    <xf numFmtId="3" fontId="78" fillId="0" borderId="39" xfId="60" applyNumberFormat="1" applyFont="1" applyBorder="1" applyAlignment="1">
      <alignment horizontal="center" vertical="center" wrapText="1"/>
      <protection/>
    </xf>
    <xf numFmtId="0" fontId="82" fillId="0" borderId="10" xfId="58" applyFont="1" applyBorder="1" applyAlignment="1">
      <alignment horizontal="center" vertical="center" wrapText="1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2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5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6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2" fillId="0" borderId="0" xfId="58" applyFont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0" fillId="0" borderId="0" xfId="58" applyFont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6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3" fontId="85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Border="1" applyAlignment="1">
      <alignment horizontal="center"/>
      <protection/>
    </xf>
    <xf numFmtId="10" fontId="68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Fill="1" applyBorder="1" applyAlignment="1">
      <alignment horizontal="center"/>
      <protection/>
    </xf>
    <xf numFmtId="10" fontId="68" fillId="0" borderId="28" xfId="57" applyNumberFormat="1" applyFont="1" applyFill="1" applyBorder="1" applyAlignment="1">
      <alignment horizontal="center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i%20rendelet%202016%20egys&#233;ges%20I.%20Be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3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 sz.m. közvetett tám. (2)"/>
      <sheetName val="16.sz.m. tartozás"/>
      <sheetName val="üres 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zoomScale="70" zoomScaleNormal="70" workbookViewId="0" topLeftCell="B40">
      <selection activeCell="E71" sqref="E71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61.7109375" style="20" customWidth="1"/>
    <col min="5" max="5" width="24.28125" style="340" customWidth="1"/>
    <col min="6" max="6" width="16.421875" style="340" bestFit="1" customWidth="1"/>
    <col min="7" max="10" width="11.57421875" style="340" hidden="1" customWidth="1"/>
    <col min="11" max="11" width="18.421875" style="341" customWidth="1"/>
    <col min="12" max="12" width="16.421875" style="341" bestFit="1" customWidth="1"/>
    <col min="13" max="18" width="11.57421875" style="341" hidden="1" customWidth="1"/>
    <col min="19" max="19" width="17.140625" style="342" customWidth="1"/>
    <col min="20" max="20" width="14.8515625" style="341" bestFit="1" customWidth="1"/>
    <col min="21" max="22" width="11.57421875" style="341" hidden="1" customWidth="1"/>
    <col min="23" max="24" width="11.57421875" style="342" hidden="1" customWidth="1"/>
    <col min="25" max="25" width="11.57421875" style="342" customWidth="1"/>
    <col min="26" max="16384" width="9.140625" style="342" customWidth="1"/>
  </cols>
  <sheetData>
    <row r="1" spans="1:19" ht="12.75">
      <c r="A1" s="98"/>
      <c r="B1" s="98"/>
      <c r="C1" s="98"/>
      <c r="D1" s="99"/>
      <c r="S1" s="58" t="s">
        <v>444</v>
      </c>
    </row>
    <row r="2" spans="1:22" s="344" customFormat="1" ht="34.5" customHeight="1">
      <c r="A2" s="1024" t="s">
        <v>543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256"/>
      <c r="U2" s="343"/>
      <c r="V2" s="343"/>
    </row>
    <row r="3" spans="1:19" ht="13.5" thickBot="1">
      <c r="A3" s="100"/>
      <c r="B3" s="100"/>
      <c r="C3" s="100"/>
      <c r="D3" s="96"/>
      <c r="K3" s="82"/>
      <c r="L3" s="82"/>
      <c r="M3" s="82"/>
      <c r="N3" s="82"/>
      <c r="O3" s="82"/>
      <c r="P3" s="82"/>
      <c r="Q3" s="82"/>
      <c r="R3" s="82"/>
      <c r="S3" s="43" t="s">
        <v>542</v>
      </c>
    </row>
    <row r="4" spans="1:24" ht="45.75" customHeight="1" thickBot="1">
      <c r="A4" s="1025" t="s">
        <v>6</v>
      </c>
      <c r="B4" s="1026"/>
      <c r="C4" s="1026"/>
      <c r="D4" s="345" t="s">
        <v>9</v>
      </c>
      <c r="E4" s="1027" t="s">
        <v>5</v>
      </c>
      <c r="F4" s="1028"/>
      <c r="G4" s="1028"/>
      <c r="H4" s="1028"/>
      <c r="I4" s="1028"/>
      <c r="J4" s="1029"/>
      <c r="K4" s="1027" t="s">
        <v>66</v>
      </c>
      <c r="L4" s="1028"/>
      <c r="M4" s="1028"/>
      <c r="N4" s="1028"/>
      <c r="O4" s="1028"/>
      <c r="P4" s="1028"/>
      <c r="Q4" s="1030"/>
      <c r="R4" s="1029"/>
      <c r="S4" s="1027" t="s">
        <v>67</v>
      </c>
      <c r="T4" s="1028"/>
      <c r="U4" s="1028"/>
      <c r="V4" s="1028"/>
      <c r="W4" s="1028"/>
      <c r="X4" s="1029"/>
    </row>
    <row r="5" spans="1:24" ht="45.75" customHeight="1" thickBot="1">
      <c r="A5" s="322"/>
      <c r="B5" s="323"/>
      <c r="C5" s="323"/>
      <c r="D5" s="345"/>
      <c r="E5" s="380" t="s">
        <v>70</v>
      </c>
      <c r="F5" s="381" t="s">
        <v>241</v>
      </c>
      <c r="G5" s="381" t="s">
        <v>246</v>
      </c>
      <c r="H5" s="381" t="s">
        <v>249</v>
      </c>
      <c r="I5" s="381" t="s">
        <v>519</v>
      </c>
      <c r="J5" s="382" t="s">
        <v>530</v>
      </c>
      <c r="K5" s="380" t="s">
        <v>70</v>
      </c>
      <c r="L5" s="381" t="s">
        <v>241</v>
      </c>
      <c r="M5" s="381" t="s">
        <v>246</v>
      </c>
      <c r="N5" s="381" t="s">
        <v>249</v>
      </c>
      <c r="O5" s="381"/>
      <c r="P5" s="381" t="s">
        <v>519</v>
      </c>
      <c r="Q5" s="382" t="s">
        <v>530</v>
      </c>
      <c r="R5" s="382" t="s">
        <v>509</v>
      </c>
      <c r="S5" s="380" t="s">
        <v>70</v>
      </c>
      <c r="T5" s="381" t="s">
        <v>241</v>
      </c>
      <c r="U5" s="381" t="s">
        <v>246</v>
      </c>
      <c r="V5" s="381" t="s">
        <v>249</v>
      </c>
      <c r="W5" s="381" t="s">
        <v>519</v>
      </c>
      <c r="X5" s="382" t="s">
        <v>530</v>
      </c>
    </row>
    <row r="6" spans="1:24" s="7" customFormat="1" ht="21.75" customHeight="1" thickBot="1">
      <c r="A6" s="111"/>
      <c r="B6" s="1008"/>
      <c r="C6" s="1008"/>
      <c r="D6" s="1008"/>
      <c r="E6" s="383"/>
      <c r="F6" s="297"/>
      <c r="G6" s="297"/>
      <c r="H6" s="297"/>
      <c r="I6" s="297"/>
      <c r="J6" s="786"/>
      <c r="K6" s="383"/>
      <c r="L6" s="297"/>
      <c r="M6" s="297"/>
      <c r="N6" s="297"/>
      <c r="O6" s="297"/>
      <c r="P6" s="297"/>
      <c r="Q6" s="987"/>
      <c r="R6" s="786"/>
      <c r="S6" s="383"/>
      <c r="T6" s="297"/>
      <c r="U6" s="297"/>
      <c r="V6" s="297"/>
      <c r="W6" s="297"/>
      <c r="X6" s="786"/>
    </row>
    <row r="7" spans="1:24" s="7" customFormat="1" ht="21.75" customHeight="1" thickBot="1">
      <c r="A7" s="111" t="s">
        <v>30</v>
      </c>
      <c r="B7" s="1008" t="s">
        <v>304</v>
      </c>
      <c r="C7" s="1008"/>
      <c r="D7" s="1008"/>
      <c r="E7" s="383">
        <f aca="true" t="shared" si="0" ref="E7:N7">E8+E13+E16+E17+E20</f>
        <v>131360000</v>
      </c>
      <c r="F7" s="297">
        <f t="shared" si="0"/>
        <v>131360000</v>
      </c>
      <c r="G7" s="297">
        <f t="shared" si="0"/>
        <v>0</v>
      </c>
      <c r="H7" s="297">
        <f t="shared" si="0"/>
        <v>0</v>
      </c>
      <c r="I7" s="297">
        <f t="shared" si="0"/>
        <v>0</v>
      </c>
      <c r="J7" s="297">
        <f t="shared" si="0"/>
        <v>0</v>
      </c>
      <c r="K7" s="383">
        <f t="shared" si="0"/>
        <v>110712207</v>
      </c>
      <c r="L7" s="297">
        <f t="shared" si="0"/>
        <v>110712207</v>
      </c>
      <c r="M7" s="297">
        <f t="shared" si="0"/>
        <v>0</v>
      </c>
      <c r="N7" s="297">
        <f t="shared" si="0"/>
        <v>0</v>
      </c>
      <c r="O7" s="297"/>
      <c r="P7" s="297">
        <f>P8+P13+P16+P17+P20</f>
        <v>0</v>
      </c>
      <c r="Q7" s="297">
        <f>Q8+Q13+Q16+Q17+Q20</f>
        <v>0</v>
      </c>
      <c r="R7" s="787" t="e">
        <f>P7/N7</f>
        <v>#DIV/0!</v>
      </c>
      <c r="S7" s="383">
        <f aca="true" t="shared" si="1" ref="S7:X7">S8+S13+S16+S17+S20</f>
        <v>20647793</v>
      </c>
      <c r="T7" s="297">
        <f t="shared" si="1"/>
        <v>20647793</v>
      </c>
      <c r="U7" s="297">
        <f t="shared" si="1"/>
        <v>0</v>
      </c>
      <c r="V7" s="297">
        <f t="shared" si="1"/>
        <v>0</v>
      </c>
      <c r="W7" s="297">
        <f t="shared" si="1"/>
        <v>0</v>
      </c>
      <c r="X7" s="297">
        <f t="shared" si="1"/>
        <v>0</v>
      </c>
    </row>
    <row r="8" spans="1:24" ht="21.75" customHeight="1">
      <c r="A8" s="664"/>
      <c r="B8" s="258" t="s">
        <v>39</v>
      </c>
      <c r="C8" s="1031" t="s">
        <v>305</v>
      </c>
      <c r="D8" s="1031"/>
      <c r="E8" s="483">
        <f aca="true" t="shared" si="2" ref="E8:N8">SUM(E9:E12)</f>
        <v>18000000</v>
      </c>
      <c r="F8" s="484">
        <f t="shared" si="2"/>
        <v>18000000</v>
      </c>
      <c r="G8" s="484">
        <f t="shared" si="2"/>
        <v>0</v>
      </c>
      <c r="H8" s="484">
        <f t="shared" si="2"/>
        <v>0</v>
      </c>
      <c r="I8" s="484">
        <f t="shared" si="2"/>
        <v>0</v>
      </c>
      <c r="J8" s="484">
        <f t="shared" si="2"/>
        <v>0</v>
      </c>
      <c r="K8" s="483">
        <f t="shared" si="2"/>
        <v>18000000</v>
      </c>
      <c r="L8" s="484">
        <f t="shared" si="2"/>
        <v>18000000</v>
      </c>
      <c r="M8" s="484">
        <f t="shared" si="2"/>
        <v>0</v>
      </c>
      <c r="N8" s="484">
        <f t="shared" si="2"/>
        <v>0</v>
      </c>
      <c r="O8" s="484"/>
      <c r="P8" s="484">
        <f>SUM(P9:P12)</f>
        <v>0</v>
      </c>
      <c r="Q8" s="484">
        <f>SUM(Q9:Q12)</f>
        <v>0</v>
      </c>
      <c r="R8" s="788" t="e">
        <f>P8/N8</f>
        <v>#DIV/0!</v>
      </c>
      <c r="S8" s="483">
        <v>0</v>
      </c>
      <c r="T8" s="484"/>
      <c r="U8" s="484"/>
      <c r="V8" s="484"/>
      <c r="W8" s="484"/>
      <c r="X8" s="484"/>
    </row>
    <row r="9" spans="1:24" ht="21.75" customHeight="1">
      <c r="A9" s="108"/>
      <c r="B9" s="104"/>
      <c r="C9" s="104" t="s">
        <v>310</v>
      </c>
      <c r="D9" s="346" t="s">
        <v>306</v>
      </c>
      <c r="E9" s="385">
        <f>'3.sz.m Önk  bev.'!E9</f>
        <v>0</v>
      </c>
      <c r="F9" s="299">
        <f>'3.sz.m Önk  bev.'!F9</f>
        <v>0</v>
      </c>
      <c r="G9" s="299">
        <f>'3.sz.m Önk  bev.'!G9</f>
        <v>0</v>
      </c>
      <c r="H9" s="299">
        <f>'3.sz.m Önk  bev.'!H9</f>
        <v>0</v>
      </c>
      <c r="I9" s="299">
        <f>'3.sz.m Önk  bev.'!I9</f>
        <v>0</v>
      </c>
      <c r="J9" s="299">
        <f>'3.sz.m Önk  bev.'!J9</f>
        <v>0</v>
      </c>
      <c r="K9" s="385">
        <f>'3.sz.m Önk  bev.'!L9</f>
        <v>0</v>
      </c>
      <c r="L9" s="299">
        <f>'3.sz.m Önk  bev.'!M9</f>
        <v>0</v>
      </c>
      <c r="M9" s="299">
        <f>'3.sz.m Önk  bev.'!N9</f>
        <v>0</v>
      </c>
      <c r="N9" s="299">
        <f>'3.sz.m Önk  bev.'!O9</f>
        <v>0</v>
      </c>
      <c r="O9" s="299"/>
      <c r="P9" s="299">
        <f>'3.sz.m Önk  bev.'!P9</f>
        <v>0</v>
      </c>
      <c r="Q9" s="299">
        <f>'3.sz.m Önk  bev.'!Q9</f>
        <v>0</v>
      </c>
      <c r="R9" s="789"/>
      <c r="S9" s="385">
        <v>0</v>
      </c>
      <c r="T9" s="299"/>
      <c r="U9" s="299"/>
      <c r="V9" s="299"/>
      <c r="W9" s="299"/>
      <c r="X9" s="299"/>
    </row>
    <row r="10" spans="1:24" ht="21.75" customHeight="1">
      <c r="A10" s="108"/>
      <c r="B10" s="104"/>
      <c r="C10" s="104" t="s">
        <v>311</v>
      </c>
      <c r="D10" s="346" t="s">
        <v>290</v>
      </c>
      <c r="E10" s="385">
        <f>'3.sz.m Önk  bev.'!E10</f>
        <v>0</v>
      </c>
      <c r="F10" s="299">
        <f>'3.sz.m Önk  bev.'!F10</f>
        <v>0</v>
      </c>
      <c r="G10" s="299">
        <f>'3.sz.m Önk  bev.'!G10</f>
        <v>0</v>
      </c>
      <c r="H10" s="299">
        <f>'3.sz.m Önk  bev.'!H10</f>
        <v>0</v>
      </c>
      <c r="I10" s="299">
        <f>'3.sz.m Önk  bev.'!I10</f>
        <v>0</v>
      </c>
      <c r="J10" s="299">
        <f>'3.sz.m Önk  bev.'!J10</f>
        <v>0</v>
      </c>
      <c r="K10" s="385">
        <f>'3.sz.m Önk  bev.'!L10</f>
        <v>0</v>
      </c>
      <c r="L10" s="299">
        <f>'3.sz.m Önk  bev.'!M10</f>
        <v>0</v>
      </c>
      <c r="M10" s="299">
        <f>'3.sz.m Önk  bev.'!N10</f>
        <v>0</v>
      </c>
      <c r="N10" s="299">
        <f>'3.sz.m Önk  bev.'!O10</f>
        <v>0</v>
      </c>
      <c r="O10" s="299"/>
      <c r="P10" s="299">
        <f>'3.sz.m Önk  bev.'!P10</f>
        <v>0</v>
      </c>
      <c r="Q10" s="299">
        <f>'3.sz.m Önk  bev.'!Q10</f>
        <v>0</v>
      </c>
      <c r="R10" s="789"/>
      <c r="S10" s="385">
        <v>0</v>
      </c>
      <c r="T10" s="299"/>
      <c r="U10" s="299"/>
      <c r="V10" s="299"/>
      <c r="W10" s="299"/>
      <c r="X10" s="299"/>
    </row>
    <row r="11" spans="1:24" ht="21.75" customHeight="1">
      <c r="A11" s="108"/>
      <c r="B11" s="104"/>
      <c r="C11" s="104" t="s">
        <v>312</v>
      </c>
      <c r="D11" s="346" t="s">
        <v>289</v>
      </c>
      <c r="E11" s="385">
        <f>'3.sz.m Önk  bev.'!E11</f>
        <v>18000000</v>
      </c>
      <c r="F11" s="299">
        <f>'3.sz.m Önk  bev.'!F11</f>
        <v>18000000</v>
      </c>
      <c r="G11" s="299">
        <f>'3.sz.m Önk  bev.'!G11</f>
        <v>0</v>
      </c>
      <c r="H11" s="299">
        <f>'3.sz.m Önk  bev.'!H11</f>
        <v>0</v>
      </c>
      <c r="I11" s="299">
        <f>'3.sz.m Önk  bev.'!I11</f>
        <v>0</v>
      </c>
      <c r="J11" s="299">
        <f>'3.sz.m Önk  bev.'!J11</f>
        <v>0</v>
      </c>
      <c r="K11" s="385">
        <f>'3.sz.m Önk  bev.'!L11</f>
        <v>18000000</v>
      </c>
      <c r="L11" s="299">
        <f>'3.sz.m Önk  bev.'!M11</f>
        <v>18000000</v>
      </c>
      <c r="M11" s="299">
        <f>'3.sz.m Önk  bev.'!N11</f>
        <v>0</v>
      </c>
      <c r="N11" s="299">
        <f>'3.sz.m Önk  bev.'!O11</f>
        <v>0</v>
      </c>
      <c r="O11" s="299"/>
      <c r="P11" s="299">
        <f>'3.sz.m Önk  bev.'!P11</f>
        <v>0</v>
      </c>
      <c r="Q11" s="299">
        <f>'3.sz.m Önk  bev.'!Q11</f>
        <v>0</v>
      </c>
      <c r="R11" s="789" t="e">
        <f aca="true" t="shared" si="3" ref="R11:R62">P11/N11</f>
        <v>#DIV/0!</v>
      </c>
      <c r="S11" s="385">
        <v>0</v>
      </c>
      <c r="T11" s="299"/>
      <c r="U11" s="299"/>
      <c r="V11" s="299"/>
      <c r="W11" s="299"/>
      <c r="X11" s="299"/>
    </row>
    <row r="12" spans="1:34" ht="21.75" customHeight="1" hidden="1">
      <c r="A12" s="108"/>
      <c r="B12" s="104"/>
      <c r="C12" s="104"/>
      <c r="D12" s="346"/>
      <c r="E12" s="385"/>
      <c r="F12" s="299"/>
      <c r="G12" s="299"/>
      <c r="H12" s="299"/>
      <c r="I12" s="299"/>
      <c r="J12" s="299"/>
      <c r="K12" s="385"/>
      <c r="L12" s="299"/>
      <c r="M12" s="299"/>
      <c r="N12" s="299"/>
      <c r="O12" s="299"/>
      <c r="P12" s="299"/>
      <c r="Q12" s="299"/>
      <c r="R12" s="789" t="e">
        <f t="shared" si="3"/>
        <v>#DIV/0!</v>
      </c>
      <c r="S12" s="385"/>
      <c r="T12" s="299"/>
      <c r="U12" s="299"/>
      <c r="V12" s="299"/>
      <c r="W12" s="299"/>
      <c r="X12" s="299"/>
      <c r="AH12" s="342" t="s">
        <v>262</v>
      </c>
    </row>
    <row r="13" spans="1:24" ht="21.75" customHeight="1">
      <c r="A13" s="108"/>
      <c r="B13" s="104" t="s">
        <v>40</v>
      </c>
      <c r="C13" s="1019" t="s">
        <v>307</v>
      </c>
      <c r="D13" s="1019"/>
      <c r="E13" s="385">
        <f aca="true" t="shared" si="4" ref="E13:S13">SUM(E14:E15)</f>
        <v>100000000</v>
      </c>
      <c r="F13" s="299">
        <f t="shared" si="4"/>
        <v>100000000</v>
      </c>
      <c r="G13" s="299">
        <f t="shared" si="4"/>
        <v>0</v>
      </c>
      <c r="H13" s="299">
        <f t="shared" si="4"/>
        <v>0</v>
      </c>
      <c r="I13" s="299">
        <f t="shared" si="4"/>
        <v>0</v>
      </c>
      <c r="J13" s="299">
        <f t="shared" si="4"/>
        <v>0</v>
      </c>
      <c r="K13" s="385">
        <f t="shared" si="4"/>
        <v>79352207</v>
      </c>
      <c r="L13" s="385">
        <f t="shared" si="4"/>
        <v>79352207</v>
      </c>
      <c r="M13" s="385">
        <f t="shared" si="4"/>
        <v>0</v>
      </c>
      <c r="N13" s="385">
        <f t="shared" si="4"/>
        <v>0</v>
      </c>
      <c r="O13" s="385">
        <f t="shared" si="4"/>
        <v>0</v>
      </c>
      <c r="P13" s="385">
        <f t="shared" si="4"/>
        <v>0</v>
      </c>
      <c r="Q13" s="385">
        <f t="shared" si="4"/>
        <v>0</v>
      </c>
      <c r="R13" s="385" t="e">
        <f t="shared" si="4"/>
        <v>#DIV/0!</v>
      </c>
      <c r="S13" s="385">
        <f t="shared" si="4"/>
        <v>20647793</v>
      </c>
      <c r="T13" s="299">
        <f>SUM(T14:T15)</f>
        <v>20647793</v>
      </c>
      <c r="U13" s="299">
        <f>SUM(U14:U15)</f>
        <v>0</v>
      </c>
      <c r="V13" s="299">
        <f>SUM(V14:V15)</f>
        <v>0</v>
      </c>
      <c r="W13" s="299">
        <f>SUM(W14:W15)</f>
        <v>0</v>
      </c>
      <c r="X13" s="299">
        <f>SUM(X14:X15)</f>
        <v>0</v>
      </c>
    </row>
    <row r="14" spans="1:24" ht="21.75" customHeight="1">
      <c r="A14" s="108"/>
      <c r="B14" s="104"/>
      <c r="C14" s="104" t="s">
        <v>308</v>
      </c>
      <c r="D14" s="604" t="s">
        <v>313</v>
      </c>
      <c r="E14" s="385">
        <f>'3.sz.m Önk  bev.'!E14</f>
        <v>100000000</v>
      </c>
      <c r="F14" s="299">
        <f>'3.sz.m Önk  bev.'!F14</f>
        <v>100000000</v>
      </c>
      <c r="G14" s="299">
        <f>'3.sz.m Önk  bev.'!G14</f>
        <v>0</v>
      </c>
      <c r="H14" s="299">
        <f>'3.sz.m Önk  bev.'!H14</f>
        <v>0</v>
      </c>
      <c r="I14" s="299">
        <f>'3.sz.m Önk  bev.'!I14</f>
        <v>0</v>
      </c>
      <c r="J14" s="299">
        <f>'3.sz.m Önk  bev.'!J14</f>
        <v>0</v>
      </c>
      <c r="K14" s="385">
        <f>'3.sz.m Önk  bev.'!L14</f>
        <v>79352207</v>
      </c>
      <c r="L14" s="299">
        <f>'3.sz.m Önk  bev.'!M14</f>
        <v>79352207</v>
      </c>
      <c r="M14" s="299">
        <f>'3.sz.m Önk  bev.'!N14</f>
        <v>0</v>
      </c>
      <c r="N14" s="299">
        <f>'3.sz.m Önk  bev.'!O14</f>
        <v>0</v>
      </c>
      <c r="O14" s="299"/>
      <c r="P14" s="299">
        <f>'3.sz.m Önk  bev.'!P14</f>
        <v>0</v>
      </c>
      <c r="Q14" s="299">
        <f>'3.sz.m Önk  bev.'!Q14</f>
        <v>0</v>
      </c>
      <c r="R14" s="789" t="e">
        <f t="shared" si="3"/>
        <v>#DIV/0!</v>
      </c>
      <c r="S14" s="385">
        <f>'3.sz.m Önk  bev.'!S14</f>
        <v>20647793</v>
      </c>
      <c r="T14" s="299">
        <f>'3.sz.m Önk  bev.'!T14</f>
        <v>20647793</v>
      </c>
      <c r="U14" s="299">
        <f>'3.sz.m Önk  bev.'!U14</f>
        <v>0</v>
      </c>
      <c r="V14" s="299">
        <f>'3.sz.m Önk  bev.'!V14</f>
        <v>0</v>
      </c>
      <c r="W14" s="299">
        <f>'3.sz.m Önk  bev.'!W14</f>
        <v>0</v>
      </c>
      <c r="X14" s="299">
        <f>'3.sz.m Önk  bev.'!X14</f>
        <v>0</v>
      </c>
    </row>
    <row r="15" spans="1:24" ht="21.75" customHeight="1">
      <c r="A15" s="108"/>
      <c r="B15" s="104"/>
      <c r="C15" s="104" t="s">
        <v>309</v>
      </c>
      <c r="D15" s="604" t="s">
        <v>314</v>
      </c>
      <c r="E15" s="385">
        <f>'3.sz.m Önk  bev.'!E15</f>
        <v>0</v>
      </c>
      <c r="F15" s="299">
        <f>'3.sz.m Önk  bev.'!F15</f>
        <v>0</v>
      </c>
      <c r="G15" s="299">
        <f>'3.sz.m Önk  bev.'!G15</f>
        <v>0</v>
      </c>
      <c r="H15" s="299">
        <f>'3.sz.m Önk  bev.'!H15</f>
        <v>0</v>
      </c>
      <c r="I15" s="299">
        <f>'3.sz.m Önk  bev.'!I15</f>
        <v>0</v>
      </c>
      <c r="J15" s="299">
        <f>'3.sz.m Önk  bev.'!J15</f>
        <v>0</v>
      </c>
      <c r="K15" s="385">
        <f>'3.sz.m Önk  bev.'!L15</f>
        <v>0</v>
      </c>
      <c r="L15" s="299">
        <f>'3.sz.m Önk  bev.'!M15</f>
        <v>0</v>
      </c>
      <c r="M15" s="299">
        <f>'3.sz.m Önk  bev.'!N15</f>
        <v>0</v>
      </c>
      <c r="N15" s="299">
        <f>'3.sz.m Önk  bev.'!O15</f>
        <v>0</v>
      </c>
      <c r="O15" s="299"/>
      <c r="P15" s="299">
        <f>'3.sz.m Önk  bev.'!P15</f>
        <v>0</v>
      </c>
      <c r="Q15" s="299">
        <f>'3.sz.m Önk  bev.'!Q15</f>
        <v>0</v>
      </c>
      <c r="R15" s="789"/>
      <c r="S15" s="385">
        <v>0</v>
      </c>
      <c r="T15" s="299"/>
      <c r="U15" s="299"/>
      <c r="V15" s="299"/>
      <c r="W15" s="299"/>
      <c r="X15" s="299"/>
    </row>
    <row r="16" spans="1:24" ht="21.75" customHeight="1">
      <c r="A16" s="108"/>
      <c r="B16" s="104" t="s">
        <v>118</v>
      </c>
      <c r="C16" s="1019" t="s">
        <v>315</v>
      </c>
      <c r="D16" s="1019"/>
      <c r="E16" s="385">
        <f>'3.sz.m Önk  bev.'!E16</f>
        <v>12000000</v>
      </c>
      <c r="F16" s="299">
        <f>'3.sz.m Önk  bev.'!F16</f>
        <v>12000000</v>
      </c>
      <c r="G16" s="299">
        <f>'3.sz.m Önk  bev.'!G16</f>
        <v>0</v>
      </c>
      <c r="H16" s="299">
        <f>'3.sz.m Önk  bev.'!H16</f>
        <v>0</v>
      </c>
      <c r="I16" s="299">
        <f>'3.sz.m Önk  bev.'!I16</f>
        <v>0</v>
      </c>
      <c r="J16" s="299">
        <f>'3.sz.m Önk  bev.'!J16</f>
        <v>0</v>
      </c>
      <c r="K16" s="385">
        <f>'3.sz.m Önk  bev.'!L16</f>
        <v>12000000</v>
      </c>
      <c r="L16" s="299">
        <f>'3.sz.m Önk  bev.'!M16</f>
        <v>12000000</v>
      </c>
      <c r="M16" s="299">
        <f>'3.sz.m Önk  bev.'!N16</f>
        <v>0</v>
      </c>
      <c r="N16" s="299">
        <f>'3.sz.m Önk  bev.'!O16</f>
        <v>0</v>
      </c>
      <c r="O16" s="299"/>
      <c r="P16" s="299">
        <f>'3.sz.m Önk  bev.'!P16</f>
        <v>0</v>
      </c>
      <c r="Q16" s="299">
        <f>'3.sz.m Önk  bev.'!Q16</f>
        <v>0</v>
      </c>
      <c r="R16" s="790" t="e">
        <f t="shared" si="3"/>
        <v>#DIV/0!</v>
      </c>
      <c r="S16" s="385">
        <v>0</v>
      </c>
      <c r="T16" s="299"/>
      <c r="U16" s="299"/>
      <c r="V16" s="299"/>
      <c r="W16" s="299"/>
      <c r="X16" s="299"/>
    </row>
    <row r="17" spans="1:24" ht="21.75" customHeight="1">
      <c r="A17" s="108"/>
      <c r="B17" s="104" t="s">
        <v>52</v>
      </c>
      <c r="C17" s="1020" t="s">
        <v>316</v>
      </c>
      <c r="D17" s="1021"/>
      <c r="E17" s="385">
        <f aca="true" t="shared" si="5" ref="E17:N17">SUM(E18:E19)</f>
        <v>800000</v>
      </c>
      <c r="F17" s="299">
        <f t="shared" si="5"/>
        <v>800000</v>
      </c>
      <c r="G17" s="299">
        <f t="shared" si="5"/>
        <v>0</v>
      </c>
      <c r="H17" s="299">
        <f t="shared" si="5"/>
        <v>0</v>
      </c>
      <c r="I17" s="299">
        <f t="shared" si="5"/>
        <v>0</v>
      </c>
      <c r="J17" s="299">
        <f t="shared" si="5"/>
        <v>0</v>
      </c>
      <c r="K17" s="385">
        <f t="shared" si="5"/>
        <v>800000</v>
      </c>
      <c r="L17" s="299">
        <f t="shared" si="5"/>
        <v>800000</v>
      </c>
      <c r="M17" s="299">
        <f t="shared" si="5"/>
        <v>0</v>
      </c>
      <c r="N17" s="299">
        <f t="shared" si="5"/>
        <v>0</v>
      </c>
      <c r="O17" s="299"/>
      <c r="P17" s="299">
        <f>SUM(P18:P19)</f>
        <v>0</v>
      </c>
      <c r="Q17" s="299">
        <f>SUM(Q18:Q19)</f>
        <v>0</v>
      </c>
      <c r="R17" s="790" t="e">
        <f t="shared" si="3"/>
        <v>#DIV/0!</v>
      </c>
      <c r="S17" s="385">
        <v>0</v>
      </c>
      <c r="T17" s="299"/>
      <c r="U17" s="299"/>
      <c r="V17" s="299"/>
      <c r="W17" s="299"/>
      <c r="X17" s="299"/>
    </row>
    <row r="18" spans="1:24" ht="21.75" customHeight="1">
      <c r="A18" s="108"/>
      <c r="B18" s="104"/>
      <c r="C18" s="104" t="s">
        <v>317</v>
      </c>
      <c r="D18" s="604" t="s">
        <v>319</v>
      </c>
      <c r="E18" s="385">
        <f>'3.sz.m Önk  bev.'!E18</f>
        <v>0</v>
      </c>
      <c r="F18" s="299">
        <f>'3.sz.m Önk  bev.'!F18</f>
        <v>0</v>
      </c>
      <c r="G18" s="299">
        <f>'3.sz.m Önk  bev.'!G18</f>
        <v>0</v>
      </c>
      <c r="H18" s="299">
        <f>'3.sz.m Önk  bev.'!H18</f>
        <v>0</v>
      </c>
      <c r="I18" s="299">
        <f>'3.sz.m Önk  bev.'!I18</f>
        <v>0</v>
      </c>
      <c r="J18" s="299">
        <f>'3.sz.m Önk  bev.'!J18</f>
        <v>0</v>
      </c>
      <c r="K18" s="385">
        <f>'3.sz.m Önk  bev.'!L18</f>
        <v>0</v>
      </c>
      <c r="L18" s="299">
        <f>'3.sz.m Önk  bev.'!M18</f>
        <v>0</v>
      </c>
      <c r="M18" s="299">
        <f>'3.sz.m Önk  bev.'!N18</f>
        <v>0</v>
      </c>
      <c r="N18" s="299">
        <f>'3.sz.m Önk  bev.'!O18</f>
        <v>0</v>
      </c>
      <c r="O18" s="299"/>
      <c r="P18" s="299">
        <f>'3.sz.m Önk  bev.'!P18</f>
        <v>0</v>
      </c>
      <c r="Q18" s="299">
        <f>'3.sz.m Önk  bev.'!Q18</f>
        <v>0</v>
      </c>
      <c r="R18" s="790"/>
      <c r="S18" s="385">
        <v>0</v>
      </c>
      <c r="T18" s="299"/>
      <c r="U18" s="299"/>
      <c r="V18" s="299"/>
      <c r="W18" s="299"/>
      <c r="X18" s="299"/>
    </row>
    <row r="19" spans="1:24" ht="21.75" customHeight="1">
      <c r="A19" s="108"/>
      <c r="B19" s="104"/>
      <c r="C19" s="104" t="s">
        <v>318</v>
      </c>
      <c r="D19" s="604" t="s">
        <v>291</v>
      </c>
      <c r="E19" s="385">
        <f>'3.sz.m Önk  bev.'!E19</f>
        <v>800000</v>
      </c>
      <c r="F19" s="299">
        <f>'3.sz.m Önk  bev.'!F19</f>
        <v>800000</v>
      </c>
      <c r="G19" s="299">
        <f>'3.sz.m Önk  bev.'!G19</f>
        <v>0</v>
      </c>
      <c r="H19" s="299">
        <f>'3.sz.m Önk  bev.'!H19</f>
        <v>0</v>
      </c>
      <c r="I19" s="299">
        <f>'3.sz.m Önk  bev.'!I19</f>
        <v>0</v>
      </c>
      <c r="J19" s="299">
        <f>'3.sz.m Önk  bev.'!J19</f>
        <v>0</v>
      </c>
      <c r="K19" s="385">
        <f>'3.sz.m Önk  bev.'!L19</f>
        <v>800000</v>
      </c>
      <c r="L19" s="299">
        <f>'3.sz.m Önk  bev.'!M19</f>
        <v>800000</v>
      </c>
      <c r="M19" s="299">
        <f>'3.sz.m Önk  bev.'!N19</f>
        <v>0</v>
      </c>
      <c r="N19" s="299">
        <f>'3.sz.m Önk  bev.'!O19</f>
        <v>0</v>
      </c>
      <c r="O19" s="299"/>
      <c r="P19" s="299">
        <f>'3.sz.m Önk  bev.'!P19</f>
        <v>0</v>
      </c>
      <c r="Q19" s="299">
        <f>'3.sz.m Önk  bev.'!Q19</f>
        <v>0</v>
      </c>
      <c r="R19" s="790" t="e">
        <f t="shared" si="3"/>
        <v>#DIV/0!</v>
      </c>
      <c r="S19" s="385">
        <v>0</v>
      </c>
      <c r="T19" s="299"/>
      <c r="U19" s="299"/>
      <c r="V19" s="299"/>
      <c r="W19" s="299"/>
      <c r="X19" s="299"/>
    </row>
    <row r="20" spans="1:24" ht="21.75" customHeight="1" thickBot="1">
      <c r="A20" s="486"/>
      <c r="B20" s="665" t="s">
        <v>53</v>
      </c>
      <c r="C20" s="1022" t="s">
        <v>320</v>
      </c>
      <c r="D20" s="1023"/>
      <c r="E20" s="385">
        <f>'3.sz.m Önk  bev.'!E20</f>
        <v>560000</v>
      </c>
      <c r="F20" s="299">
        <f>'3.sz.m Önk  bev.'!F20</f>
        <v>560000</v>
      </c>
      <c r="G20" s="299">
        <f>'3.sz.m Önk  bev.'!G20</f>
        <v>0</v>
      </c>
      <c r="H20" s="299">
        <f>'3.sz.m Önk  bev.'!H20</f>
        <v>0</v>
      </c>
      <c r="I20" s="299">
        <f>'3.sz.m Önk  bev.'!I20</f>
        <v>0</v>
      </c>
      <c r="J20" s="299">
        <f>'3.sz.m Önk  bev.'!J20</f>
        <v>0</v>
      </c>
      <c r="K20" s="385">
        <f>'3.sz.m Önk  bev.'!L20</f>
        <v>560000</v>
      </c>
      <c r="L20" s="299">
        <f>'3.sz.m Önk  bev.'!M20</f>
        <v>560000</v>
      </c>
      <c r="M20" s="299">
        <f>'3.sz.m Önk  bev.'!N20</f>
        <v>0</v>
      </c>
      <c r="N20" s="299">
        <f>'3.sz.m Önk  bev.'!O20</f>
        <v>0</v>
      </c>
      <c r="O20" s="299"/>
      <c r="P20" s="299">
        <f>'3.sz.m Önk  bev.'!P20</f>
        <v>0</v>
      </c>
      <c r="Q20" s="299">
        <f>'3.sz.m Önk  bev.'!Q20</f>
        <v>0</v>
      </c>
      <c r="R20" s="791" t="e">
        <f t="shared" si="3"/>
        <v>#DIV/0!</v>
      </c>
      <c r="S20" s="385">
        <v>0</v>
      </c>
      <c r="T20" s="299"/>
      <c r="U20" s="299"/>
      <c r="V20" s="299"/>
      <c r="W20" s="299"/>
      <c r="X20" s="299"/>
    </row>
    <row r="21" spans="1:24" ht="21.75" customHeight="1" thickBot="1">
      <c r="A21" s="111" t="s">
        <v>321</v>
      </c>
      <c r="B21" s="1008" t="s">
        <v>322</v>
      </c>
      <c r="C21" s="1008"/>
      <c r="D21" s="1008"/>
      <c r="E21" s="383">
        <f aca="true" t="shared" si="6" ref="E21:N21">E22+E23+E24+E28+E29+E30+E31</f>
        <v>50088918</v>
      </c>
      <c r="F21" s="297">
        <f t="shared" si="6"/>
        <v>50088918</v>
      </c>
      <c r="G21" s="297">
        <f t="shared" si="6"/>
        <v>0</v>
      </c>
      <c r="H21" s="297">
        <f t="shared" si="6"/>
        <v>0</v>
      </c>
      <c r="I21" s="297">
        <f t="shared" si="6"/>
        <v>0</v>
      </c>
      <c r="J21" s="297">
        <f t="shared" si="6"/>
        <v>0</v>
      </c>
      <c r="K21" s="383">
        <f t="shared" si="6"/>
        <v>50088918</v>
      </c>
      <c r="L21" s="297">
        <f t="shared" si="6"/>
        <v>50088918</v>
      </c>
      <c r="M21" s="297">
        <f t="shared" si="6"/>
        <v>0</v>
      </c>
      <c r="N21" s="297">
        <f t="shared" si="6"/>
        <v>0</v>
      </c>
      <c r="O21" s="297"/>
      <c r="P21" s="297">
        <f>P22+P23+P24+P28+P29+P30+P31</f>
        <v>0</v>
      </c>
      <c r="Q21" s="297">
        <f>Q22+Q23+Q24+Q28+Q29+Q30+Q31</f>
        <v>0</v>
      </c>
      <c r="R21" s="787" t="e">
        <f t="shared" si="3"/>
        <v>#DIV/0!</v>
      </c>
      <c r="S21" s="383">
        <f aca="true" t="shared" si="7" ref="S21:X21">S22+S23+S24+S28+S29+S30+S31</f>
        <v>0</v>
      </c>
      <c r="T21" s="297">
        <f t="shared" si="7"/>
        <v>0</v>
      </c>
      <c r="U21" s="297">
        <f t="shared" si="7"/>
        <v>0</v>
      </c>
      <c r="V21" s="297">
        <f t="shared" si="7"/>
        <v>0</v>
      </c>
      <c r="W21" s="297">
        <f t="shared" si="7"/>
        <v>0</v>
      </c>
      <c r="X21" s="297">
        <f t="shared" si="7"/>
        <v>0</v>
      </c>
    </row>
    <row r="22" spans="1:24" ht="21.75" customHeight="1">
      <c r="A22" s="109"/>
      <c r="B22" s="110" t="s">
        <v>42</v>
      </c>
      <c r="C22" s="1015" t="s">
        <v>323</v>
      </c>
      <c r="D22" s="1015"/>
      <c r="E22" s="384">
        <f>'3.sz.m Önk  bev.'!E22+'5.2 sz. m ÁMK'!D9</f>
        <v>32941000</v>
      </c>
      <c r="F22" s="298">
        <f>'3.sz.m Önk  bev.'!F22+'5.2 sz. m ÁMK'!E9</f>
        <v>32941000</v>
      </c>
      <c r="G22" s="298">
        <f>'3.sz.m Önk  bev.'!G22+'5.2 sz. m ÁMK'!F9+'5.1 sz. m Köz Hiv'!F9</f>
        <v>0</v>
      </c>
      <c r="H22" s="298">
        <f>'3.sz.m Önk  bev.'!H22+'5.2 sz. m ÁMK'!G9+'5.1 sz. m Köz Hiv'!G9</f>
        <v>0</v>
      </c>
      <c r="I22" s="298">
        <f>'3.sz.m Önk  bev.'!I22+'5.2 sz. m ÁMK'!H9+'5.1 sz. m Köz Hiv'!H9</f>
        <v>0</v>
      </c>
      <c r="J22" s="298">
        <f>'3.sz.m Önk  bev.'!J22+'5.2 sz. m ÁMK'!I9+'5.1 sz. m Köz Hiv'!I9</f>
        <v>0</v>
      </c>
      <c r="K22" s="384">
        <f>'3.sz.m Önk  bev.'!L22+'5.2 sz. m ÁMK'!L9</f>
        <v>32941000</v>
      </c>
      <c r="L22" s="298">
        <f>'3.sz.m Önk  bev.'!M22+'5.2 sz. m ÁMK'!M9</f>
        <v>32941000</v>
      </c>
      <c r="M22" s="298">
        <f>'3.sz.m Önk  bev.'!N22+'5.2 sz. m ÁMK'!N9+'5.1 sz. m Köz Hiv'!N9</f>
        <v>0</v>
      </c>
      <c r="N22" s="298">
        <f>'3.sz.m Önk  bev.'!O22+'5.2 sz. m ÁMK'!O9+'5.1 sz. m Köz Hiv'!O9</f>
        <v>0</v>
      </c>
      <c r="O22" s="298"/>
      <c r="P22" s="298">
        <f>'3.sz.m Önk  bev.'!P22+'5.2 sz. m ÁMK'!P9+'5.1 sz. m Köz Hiv'!P9</f>
        <v>0</v>
      </c>
      <c r="Q22" s="298">
        <f>'3.sz.m Önk  bev.'!Q22+'5.2 sz. m ÁMK'!Q9+'5.1 sz. m Köz Hiv'!Q9</f>
        <v>0</v>
      </c>
      <c r="R22" s="792" t="e">
        <f t="shared" si="3"/>
        <v>#DIV/0!</v>
      </c>
      <c r="S22" s="384">
        <v>0</v>
      </c>
      <c r="T22" s="298"/>
      <c r="U22" s="298"/>
      <c r="V22" s="298"/>
      <c r="W22" s="298"/>
      <c r="X22" s="298"/>
    </row>
    <row r="23" spans="1:24" ht="21.75" customHeight="1">
      <c r="A23" s="108"/>
      <c r="B23" s="104" t="s">
        <v>43</v>
      </c>
      <c r="C23" s="1004" t="s">
        <v>324</v>
      </c>
      <c r="D23" s="1004"/>
      <c r="E23" s="388">
        <f>'3.sz.m Önk  bev.'!E23</f>
        <v>5783000</v>
      </c>
      <c r="F23" s="300">
        <f>'3.sz.m Önk  bev.'!F23</f>
        <v>5783000</v>
      </c>
      <c r="G23" s="300">
        <f>'3.sz.m Önk  bev.'!G23</f>
        <v>0</v>
      </c>
      <c r="H23" s="300">
        <f>'3.sz.m Önk  bev.'!H23</f>
        <v>0</v>
      </c>
      <c r="I23" s="300">
        <f>'3.sz.m Önk  bev.'!I23</f>
        <v>0</v>
      </c>
      <c r="J23" s="300">
        <f>'3.sz.m Önk  bev.'!J23</f>
        <v>0</v>
      </c>
      <c r="K23" s="388">
        <f>'3.sz.m Önk  bev.'!L23</f>
        <v>5783000</v>
      </c>
      <c r="L23" s="300">
        <f>'3.sz.m Önk  bev.'!M23</f>
        <v>5783000</v>
      </c>
      <c r="M23" s="300">
        <f>'3.sz.m Önk  bev.'!N23</f>
        <v>0</v>
      </c>
      <c r="N23" s="300">
        <f>'3.sz.m Önk  bev.'!O23</f>
        <v>0</v>
      </c>
      <c r="O23" s="300"/>
      <c r="P23" s="300">
        <f>'3.sz.m Önk  bev.'!P23</f>
        <v>0</v>
      </c>
      <c r="Q23" s="300">
        <f>'3.sz.m Önk  bev.'!Q23</f>
        <v>0</v>
      </c>
      <c r="R23" s="776" t="e">
        <f t="shared" si="3"/>
        <v>#DIV/0!</v>
      </c>
      <c r="S23" s="388">
        <v>0</v>
      </c>
      <c r="T23" s="300"/>
      <c r="U23" s="300"/>
      <c r="V23" s="300"/>
      <c r="W23" s="300"/>
      <c r="X23" s="300"/>
    </row>
    <row r="24" spans="1:24" ht="21.75" customHeight="1">
      <c r="A24" s="108"/>
      <c r="B24" s="104" t="s">
        <v>44</v>
      </c>
      <c r="C24" s="1004" t="s">
        <v>325</v>
      </c>
      <c r="D24" s="1004"/>
      <c r="E24" s="388">
        <f aca="true" t="shared" si="8" ref="E24:N24">SUM(E25:E27)</f>
        <v>9403508</v>
      </c>
      <c r="F24" s="300">
        <f t="shared" si="8"/>
        <v>9403508</v>
      </c>
      <c r="G24" s="300">
        <f t="shared" si="8"/>
        <v>0</v>
      </c>
      <c r="H24" s="300">
        <f t="shared" si="8"/>
        <v>0</v>
      </c>
      <c r="I24" s="300">
        <f t="shared" si="8"/>
        <v>0</v>
      </c>
      <c r="J24" s="300">
        <f t="shared" si="8"/>
        <v>0</v>
      </c>
      <c r="K24" s="388">
        <f t="shared" si="8"/>
        <v>9403508</v>
      </c>
      <c r="L24" s="300">
        <f t="shared" si="8"/>
        <v>9403508</v>
      </c>
      <c r="M24" s="300">
        <f t="shared" si="8"/>
        <v>0</v>
      </c>
      <c r="N24" s="300">
        <f t="shared" si="8"/>
        <v>0</v>
      </c>
      <c r="O24" s="300"/>
      <c r="P24" s="300">
        <f>SUM(P25:P27)</f>
        <v>0</v>
      </c>
      <c r="Q24" s="300">
        <f>SUM(Q25:Q27)</f>
        <v>0</v>
      </c>
      <c r="R24" s="776" t="e">
        <f t="shared" si="3"/>
        <v>#DIV/0!</v>
      </c>
      <c r="S24" s="388">
        <v>0</v>
      </c>
      <c r="T24" s="300"/>
      <c r="U24" s="300">
        <f>SUM(U25:U27)</f>
        <v>0</v>
      </c>
      <c r="V24" s="300">
        <f>SUM(V25:V27)</f>
        <v>0</v>
      </c>
      <c r="W24" s="300">
        <f>SUM(W25:W27)</f>
        <v>0</v>
      </c>
      <c r="X24" s="300">
        <f>SUM(X25:X27)</f>
        <v>0</v>
      </c>
    </row>
    <row r="25" spans="1:24" ht="31.5" customHeight="1">
      <c r="A25" s="108"/>
      <c r="B25" s="104"/>
      <c r="C25" s="104" t="s">
        <v>101</v>
      </c>
      <c r="D25" s="346" t="s">
        <v>326</v>
      </c>
      <c r="E25" s="388">
        <f>'3.sz.m Önk  bev.'!E25</f>
        <v>9403508</v>
      </c>
      <c r="F25" s="300">
        <f>'3.sz.m Önk  bev.'!F25</f>
        <v>9403508</v>
      </c>
      <c r="G25" s="300">
        <f>'3.sz.m Önk  bev.'!G25</f>
        <v>0</v>
      </c>
      <c r="H25" s="300">
        <f>'3.sz.m Önk  bev.'!H25</f>
        <v>0</v>
      </c>
      <c r="I25" s="300">
        <f>'3.sz.m Önk  bev.'!I25</f>
        <v>0</v>
      </c>
      <c r="J25" s="300">
        <f>'3.sz.m Önk  bev.'!J25</f>
        <v>0</v>
      </c>
      <c r="K25" s="388">
        <f>'3.sz.m Önk  bev.'!L25</f>
        <v>9403508</v>
      </c>
      <c r="L25" s="300">
        <f>'3.sz.m Önk  bev.'!M25</f>
        <v>9403508</v>
      </c>
      <c r="M25" s="300">
        <f>'3.sz.m Önk  bev.'!N25</f>
        <v>0</v>
      </c>
      <c r="N25" s="300">
        <f>'3.sz.m Önk  bev.'!O25</f>
        <v>0</v>
      </c>
      <c r="O25" s="300"/>
      <c r="P25" s="300">
        <f>'3.sz.m Önk  bev.'!P25</f>
        <v>0</v>
      </c>
      <c r="Q25" s="300">
        <f>'3.sz.m Önk  bev.'!Q25</f>
        <v>0</v>
      </c>
      <c r="R25" s="776" t="e">
        <f t="shared" si="3"/>
        <v>#DIV/0!</v>
      </c>
      <c r="S25" s="388">
        <v>0</v>
      </c>
      <c r="T25" s="300"/>
      <c r="U25" s="300">
        <f>'3.sz.m Önk  bev.'!U25</f>
        <v>0</v>
      </c>
      <c r="V25" s="300">
        <f>'3.sz.m Önk  bev.'!V25</f>
        <v>0</v>
      </c>
      <c r="W25" s="300">
        <f>'3.sz.m Önk  bev.'!W25</f>
        <v>0</v>
      </c>
      <c r="X25" s="300">
        <f>'3.sz.m Önk  bev.'!X25</f>
        <v>0</v>
      </c>
    </row>
    <row r="26" spans="1:24" ht="41.25" customHeight="1">
      <c r="A26" s="108"/>
      <c r="B26" s="104"/>
      <c r="C26" s="104" t="s">
        <v>102</v>
      </c>
      <c r="D26" s="346" t="s">
        <v>327</v>
      </c>
      <c r="E26" s="388">
        <f>'3.sz.m Önk  bev.'!E26</f>
        <v>0</v>
      </c>
      <c r="F26" s="300">
        <f>'3.sz.m Önk  bev.'!F26</f>
        <v>0</v>
      </c>
      <c r="G26" s="300">
        <f>'3.sz.m Önk  bev.'!G26</f>
        <v>0</v>
      </c>
      <c r="H26" s="300">
        <f>'3.sz.m Önk  bev.'!H26</f>
        <v>0</v>
      </c>
      <c r="I26" s="300">
        <f>'3.sz.m Önk  bev.'!I26</f>
        <v>0</v>
      </c>
      <c r="J26" s="300">
        <f>'3.sz.m Önk  bev.'!J26</f>
        <v>0</v>
      </c>
      <c r="K26" s="388">
        <f>'3.sz.m Önk  bev.'!L26</f>
        <v>0</v>
      </c>
      <c r="L26" s="300">
        <f>'3.sz.m Önk  bev.'!M26</f>
        <v>0</v>
      </c>
      <c r="M26" s="300">
        <f>'3.sz.m Önk  bev.'!N26</f>
        <v>0</v>
      </c>
      <c r="N26" s="300">
        <f>'3.sz.m Önk  bev.'!O26</f>
        <v>0</v>
      </c>
      <c r="O26" s="300"/>
      <c r="P26" s="300">
        <f>'3.sz.m Önk  bev.'!P26</f>
        <v>0</v>
      </c>
      <c r="Q26" s="300">
        <f>'3.sz.m Önk  bev.'!Q26</f>
        <v>0</v>
      </c>
      <c r="R26" s="776" t="e">
        <f t="shared" si="3"/>
        <v>#DIV/0!</v>
      </c>
      <c r="S26" s="388">
        <v>0</v>
      </c>
      <c r="T26" s="300"/>
      <c r="U26" s="300"/>
      <c r="V26" s="300"/>
      <c r="W26" s="300"/>
      <c r="X26" s="300"/>
    </row>
    <row r="27" spans="1:24" ht="21.75" customHeight="1">
      <c r="A27" s="108"/>
      <c r="B27" s="104"/>
      <c r="C27" s="104" t="s">
        <v>103</v>
      </c>
      <c r="D27" s="346" t="s">
        <v>328</v>
      </c>
      <c r="E27" s="388">
        <f>'3.sz.m Önk  bev.'!E27</f>
        <v>0</v>
      </c>
      <c r="F27" s="300">
        <f>'3.sz.m Önk  bev.'!F27</f>
        <v>0</v>
      </c>
      <c r="G27" s="300">
        <f>'3.sz.m Önk  bev.'!G27</f>
        <v>0</v>
      </c>
      <c r="H27" s="300">
        <f>'3.sz.m Önk  bev.'!H27</f>
        <v>0</v>
      </c>
      <c r="I27" s="300">
        <f>'3.sz.m Önk  bev.'!I27</f>
        <v>0</v>
      </c>
      <c r="J27" s="300">
        <f>'3.sz.m Önk  bev.'!J27</f>
        <v>0</v>
      </c>
      <c r="K27" s="388">
        <f>'3.sz.m Önk  bev.'!L27</f>
        <v>0</v>
      </c>
      <c r="L27" s="300">
        <f>'3.sz.m Önk  bev.'!M27</f>
        <v>0</v>
      </c>
      <c r="M27" s="300">
        <f>'3.sz.m Önk  bev.'!N27</f>
        <v>0</v>
      </c>
      <c r="N27" s="300">
        <f>'3.sz.m Önk  bev.'!O27</f>
        <v>0</v>
      </c>
      <c r="O27" s="300"/>
      <c r="P27" s="300">
        <f>'3.sz.m Önk  bev.'!P27</f>
        <v>0</v>
      </c>
      <c r="Q27" s="300">
        <f>'3.sz.m Önk  bev.'!Q27</f>
        <v>0</v>
      </c>
      <c r="R27" s="776"/>
      <c r="S27" s="388">
        <v>0</v>
      </c>
      <c r="T27" s="300"/>
      <c r="U27" s="300"/>
      <c r="V27" s="300"/>
      <c r="W27" s="300"/>
      <c r="X27" s="300"/>
    </row>
    <row r="28" spans="1:24" ht="21.75" customHeight="1">
      <c r="A28" s="108"/>
      <c r="B28" s="104" t="s">
        <v>292</v>
      </c>
      <c r="C28" s="1004" t="s">
        <v>329</v>
      </c>
      <c r="D28" s="1004"/>
      <c r="E28" s="388">
        <f>'3.sz.m Önk  bev.'!E28</f>
        <v>1561410</v>
      </c>
      <c r="F28" s="300">
        <f>'3.sz.m Önk  bev.'!F28</f>
        <v>1561410</v>
      </c>
      <c r="G28" s="300">
        <f>'3.sz.m Önk  bev.'!G28</f>
        <v>0</v>
      </c>
      <c r="H28" s="300">
        <f>'3.sz.m Önk  bev.'!H28</f>
        <v>0</v>
      </c>
      <c r="I28" s="300">
        <f>'3.sz.m Önk  bev.'!I28</f>
        <v>0</v>
      </c>
      <c r="J28" s="300">
        <f>'3.sz.m Önk  bev.'!J28</f>
        <v>0</v>
      </c>
      <c r="K28" s="388">
        <f>'3.sz.m Önk  bev.'!L28</f>
        <v>1561410</v>
      </c>
      <c r="L28" s="300">
        <f>'3.sz.m Önk  bev.'!M28</f>
        <v>1561410</v>
      </c>
      <c r="M28" s="300">
        <f>'3.sz.m Önk  bev.'!N28</f>
        <v>0</v>
      </c>
      <c r="N28" s="300">
        <f>'3.sz.m Önk  bev.'!O28</f>
        <v>0</v>
      </c>
      <c r="O28" s="300"/>
      <c r="P28" s="300">
        <f>'3.sz.m Önk  bev.'!P28</f>
        <v>0</v>
      </c>
      <c r="Q28" s="300">
        <f>'3.sz.m Önk  bev.'!Q28</f>
        <v>0</v>
      </c>
      <c r="R28" s="776" t="e">
        <f t="shared" si="3"/>
        <v>#DIV/0!</v>
      </c>
      <c r="S28" s="388">
        <v>0</v>
      </c>
      <c r="T28" s="300"/>
      <c r="U28" s="300"/>
      <c r="V28" s="300"/>
      <c r="W28" s="300"/>
      <c r="X28" s="300"/>
    </row>
    <row r="29" spans="1:24" ht="21.75" customHeight="1">
      <c r="A29" s="112"/>
      <c r="B29" s="113" t="s">
        <v>330</v>
      </c>
      <c r="C29" s="1004" t="s">
        <v>331</v>
      </c>
      <c r="D29" s="1005"/>
      <c r="E29" s="388">
        <f>'3.sz.m Önk  bev.'!E29</f>
        <v>0</v>
      </c>
      <c r="F29" s="300">
        <f>'3.sz.m Önk  bev.'!F29</f>
        <v>0</v>
      </c>
      <c r="G29" s="300">
        <f>'3.sz.m Önk  bev.'!G29</f>
        <v>0</v>
      </c>
      <c r="H29" s="300">
        <f>'3.sz.m Önk  bev.'!H29</f>
        <v>0</v>
      </c>
      <c r="I29" s="300">
        <f>'3.sz.m Önk  bev.'!I29</f>
        <v>0</v>
      </c>
      <c r="J29" s="300">
        <f>'3.sz.m Önk  bev.'!J29</f>
        <v>0</v>
      </c>
      <c r="K29" s="388">
        <f>'3.sz.m Önk  bev.'!L29</f>
        <v>0</v>
      </c>
      <c r="L29" s="300">
        <f>'3.sz.m Önk  bev.'!M29</f>
        <v>0</v>
      </c>
      <c r="M29" s="300">
        <f>'3.sz.m Önk  bev.'!N29</f>
        <v>0</v>
      </c>
      <c r="N29" s="300">
        <f>'3.sz.m Önk  bev.'!O29</f>
        <v>0</v>
      </c>
      <c r="O29" s="300"/>
      <c r="P29" s="300">
        <f>'3.sz.m Önk  bev.'!P29</f>
        <v>0</v>
      </c>
      <c r="Q29" s="300">
        <f>'3.sz.m Önk  bev.'!Q29</f>
        <v>0</v>
      </c>
      <c r="R29" s="776"/>
      <c r="S29" s="388">
        <v>0</v>
      </c>
      <c r="T29" s="300"/>
      <c r="U29" s="300"/>
      <c r="V29" s="300"/>
      <c r="W29" s="300"/>
      <c r="X29" s="300"/>
    </row>
    <row r="30" spans="1:24" ht="21.75" customHeight="1">
      <c r="A30" s="112"/>
      <c r="B30" s="113" t="s">
        <v>332</v>
      </c>
      <c r="C30" s="1004" t="s">
        <v>333</v>
      </c>
      <c r="D30" s="1005"/>
      <c r="E30" s="388">
        <f>'3.sz.m Önk  bev.'!E30</f>
        <v>400000</v>
      </c>
      <c r="F30" s="300">
        <f>'3.sz.m Önk  bev.'!F30</f>
        <v>400000</v>
      </c>
      <c r="G30" s="300">
        <f>'3.sz.m Önk  bev.'!G30</f>
        <v>0</v>
      </c>
      <c r="H30" s="300">
        <f>'3.sz.m Önk  bev.'!H30</f>
        <v>0</v>
      </c>
      <c r="I30" s="300">
        <f>'3.sz.m Önk  bev.'!I30</f>
        <v>0</v>
      </c>
      <c r="J30" s="300">
        <f>'3.sz.m Önk  bev.'!J30</f>
        <v>0</v>
      </c>
      <c r="K30" s="388">
        <f>'3.sz.m Önk  bev.'!L30</f>
        <v>400000</v>
      </c>
      <c r="L30" s="300">
        <f>'3.sz.m Önk  bev.'!M30</f>
        <v>400000</v>
      </c>
      <c r="M30" s="300">
        <f>'3.sz.m Önk  bev.'!N30</f>
        <v>0</v>
      </c>
      <c r="N30" s="300">
        <f>'3.sz.m Önk  bev.'!O30</f>
        <v>0</v>
      </c>
      <c r="O30" s="300"/>
      <c r="P30" s="300">
        <f>'3.sz.m Önk  bev.'!P30</f>
        <v>0</v>
      </c>
      <c r="Q30" s="300">
        <f>'3.sz.m Önk  bev.'!Q30</f>
        <v>0</v>
      </c>
      <c r="R30" s="776" t="e">
        <f t="shared" si="3"/>
        <v>#DIV/0!</v>
      </c>
      <c r="S30" s="388">
        <v>0</v>
      </c>
      <c r="T30" s="300"/>
      <c r="U30" s="300"/>
      <c r="V30" s="300"/>
      <c r="W30" s="300"/>
      <c r="X30" s="300"/>
    </row>
    <row r="31" spans="1:24" ht="21.75" customHeight="1" thickBot="1">
      <c r="A31" s="112"/>
      <c r="B31" s="113" t="s">
        <v>74</v>
      </c>
      <c r="C31" s="1017" t="s">
        <v>75</v>
      </c>
      <c r="D31" s="1017"/>
      <c r="E31" s="388">
        <f>'3.sz.m Önk  bev.'!E31</f>
        <v>0</v>
      </c>
      <c r="F31" s="300">
        <f>'3.sz.m Önk  bev.'!F31</f>
        <v>0</v>
      </c>
      <c r="G31" s="300">
        <f>'3.sz.m Önk  bev.'!G31</f>
        <v>0</v>
      </c>
      <c r="H31" s="300">
        <f>'3.sz.m Önk  bev.'!H31</f>
        <v>0</v>
      </c>
      <c r="I31" s="300">
        <f>'3.sz.m Önk  bev.'!I31</f>
        <v>0</v>
      </c>
      <c r="J31" s="300">
        <f>'3.sz.m Önk  bev.'!J31</f>
        <v>0</v>
      </c>
      <c r="K31" s="388">
        <f>'3.sz.m Önk  bev.'!L31</f>
        <v>0</v>
      </c>
      <c r="L31" s="300">
        <f>'3.sz.m Önk  bev.'!M31</f>
        <v>0</v>
      </c>
      <c r="M31" s="300">
        <f>'3.sz.m Önk  bev.'!N31</f>
        <v>0</v>
      </c>
      <c r="N31" s="300">
        <f>'3.sz.m Önk  bev.'!O31</f>
        <v>0</v>
      </c>
      <c r="O31" s="300"/>
      <c r="P31" s="300">
        <f>'3.sz.m Önk  bev.'!P31</f>
        <v>0</v>
      </c>
      <c r="Q31" s="300">
        <f>'3.sz.m Önk  bev.'!Q31</f>
        <v>0</v>
      </c>
      <c r="R31" s="776" t="e">
        <f t="shared" si="3"/>
        <v>#DIV/0!</v>
      </c>
      <c r="S31" s="388">
        <v>0</v>
      </c>
      <c r="T31" s="300"/>
      <c r="U31" s="300"/>
      <c r="V31" s="300"/>
      <c r="W31" s="300"/>
      <c r="X31" s="300"/>
    </row>
    <row r="32" spans="1:24" ht="42.75" customHeight="1" thickBot="1">
      <c r="A32" s="115" t="s">
        <v>10</v>
      </c>
      <c r="B32" s="1008" t="s">
        <v>334</v>
      </c>
      <c r="C32" s="1008"/>
      <c r="D32" s="1008"/>
      <c r="E32" s="378">
        <f aca="true" t="shared" si="9" ref="E32:N32">SUM(E33:E37)</f>
        <v>279000033</v>
      </c>
      <c r="F32" s="118">
        <f t="shared" si="9"/>
        <v>279000033</v>
      </c>
      <c r="G32" s="118">
        <f t="shared" si="9"/>
        <v>0</v>
      </c>
      <c r="H32" s="118">
        <f t="shared" si="9"/>
        <v>0</v>
      </c>
      <c r="I32" s="118">
        <f t="shared" si="9"/>
        <v>0</v>
      </c>
      <c r="J32" s="118">
        <f t="shared" si="9"/>
        <v>0</v>
      </c>
      <c r="K32" s="378">
        <f t="shared" si="9"/>
        <v>279000033</v>
      </c>
      <c r="L32" s="118">
        <f t="shared" si="9"/>
        <v>279000033</v>
      </c>
      <c r="M32" s="118">
        <f t="shared" si="9"/>
        <v>0</v>
      </c>
      <c r="N32" s="118">
        <f t="shared" si="9"/>
        <v>0</v>
      </c>
      <c r="O32" s="118"/>
      <c r="P32" s="118">
        <f>SUM(P33:P37)</f>
        <v>0</v>
      </c>
      <c r="Q32" s="118">
        <f>SUM(Q33:Q37)</f>
        <v>0</v>
      </c>
      <c r="R32" s="793" t="e">
        <f t="shared" si="3"/>
        <v>#DIV/0!</v>
      </c>
      <c r="S32" s="378">
        <v>0</v>
      </c>
      <c r="T32" s="118"/>
      <c r="U32" s="118"/>
      <c r="V32" s="118"/>
      <c r="W32" s="118"/>
      <c r="X32" s="118"/>
    </row>
    <row r="33" spans="1:24" ht="21.75" customHeight="1">
      <c r="A33" s="109"/>
      <c r="B33" s="113" t="s">
        <v>45</v>
      </c>
      <c r="C33" s="1006" t="s">
        <v>335</v>
      </c>
      <c r="D33" s="1007"/>
      <c r="E33" s="388">
        <f>'3.sz.m Önk  bev.'!E33</f>
        <v>237504190</v>
      </c>
      <c r="F33" s="300">
        <f>'3.sz.m Önk  bev.'!F33</f>
        <v>240592752</v>
      </c>
      <c r="G33" s="300">
        <f>'3.sz.m Önk  bev.'!G33</f>
        <v>0</v>
      </c>
      <c r="H33" s="300">
        <f>'3.sz.m Önk  bev.'!H33</f>
        <v>0</v>
      </c>
      <c r="I33" s="300">
        <f>'3.sz.m Önk  bev.'!I33</f>
        <v>0</v>
      </c>
      <c r="J33" s="300">
        <f>'3.sz.m Önk  bev.'!J33</f>
        <v>0</v>
      </c>
      <c r="K33" s="388">
        <f>'3.sz.m Önk  bev.'!L33</f>
        <v>237504190</v>
      </c>
      <c r="L33" s="300">
        <f>'3.sz.m Önk  bev.'!M33</f>
        <v>240592752</v>
      </c>
      <c r="M33" s="300">
        <f>'3.sz.m Önk  bev.'!N33</f>
        <v>0</v>
      </c>
      <c r="N33" s="300">
        <f>'3.sz.m Önk  bev.'!O33</f>
        <v>0</v>
      </c>
      <c r="O33" s="300"/>
      <c r="P33" s="300">
        <f>'3.sz.m Önk  bev.'!P33</f>
        <v>0</v>
      </c>
      <c r="Q33" s="300">
        <f>'3.sz.m Önk  bev.'!Q33</f>
        <v>0</v>
      </c>
      <c r="R33" s="794" t="e">
        <f t="shared" si="3"/>
        <v>#DIV/0!</v>
      </c>
      <c r="S33" s="388">
        <v>0</v>
      </c>
      <c r="T33" s="300"/>
      <c r="U33" s="300"/>
      <c r="V33" s="300"/>
      <c r="W33" s="300"/>
      <c r="X33" s="300"/>
    </row>
    <row r="34" spans="1:24" ht="21.75" customHeight="1">
      <c r="A34" s="108"/>
      <c r="B34" s="113" t="s">
        <v>46</v>
      </c>
      <c r="C34" s="1004" t="s">
        <v>336</v>
      </c>
      <c r="D34" s="1005"/>
      <c r="E34" s="388">
        <f>'3.sz.m Önk  bev.'!E34</f>
        <v>0</v>
      </c>
      <c r="F34" s="300">
        <f>'3.sz.m Önk  bev.'!F34</f>
        <v>0</v>
      </c>
      <c r="G34" s="300">
        <f>'3.sz.m Önk  bev.'!G34</f>
        <v>0</v>
      </c>
      <c r="H34" s="300">
        <f>'3.sz.m Önk  bev.'!H34</f>
        <v>0</v>
      </c>
      <c r="I34" s="300">
        <f>'3.sz.m Önk  bev.'!I34</f>
        <v>0</v>
      </c>
      <c r="J34" s="300">
        <f>'3.sz.m Önk  bev.'!J34</f>
        <v>0</v>
      </c>
      <c r="K34" s="388">
        <f>'3.sz.m Önk  bev.'!L34</f>
        <v>0</v>
      </c>
      <c r="L34" s="300">
        <f>'3.sz.m Önk  bev.'!M34</f>
        <v>0</v>
      </c>
      <c r="M34" s="300">
        <f>'3.sz.m Önk  bev.'!N34</f>
        <v>0</v>
      </c>
      <c r="N34" s="300">
        <f>'3.sz.m Önk  bev.'!O34</f>
        <v>0</v>
      </c>
      <c r="O34" s="300"/>
      <c r="P34" s="300">
        <f>'3.sz.m Önk  bev.'!P34</f>
        <v>0</v>
      </c>
      <c r="Q34" s="300">
        <f>'3.sz.m Önk  bev.'!Q34</f>
        <v>0</v>
      </c>
      <c r="R34" s="795" t="e">
        <f t="shared" si="3"/>
        <v>#DIV/0!</v>
      </c>
      <c r="S34" s="388">
        <v>0</v>
      </c>
      <c r="T34" s="300"/>
      <c r="U34" s="300"/>
      <c r="V34" s="300"/>
      <c r="W34" s="300"/>
      <c r="X34" s="300"/>
    </row>
    <row r="35" spans="1:24" ht="21.75" customHeight="1">
      <c r="A35" s="108"/>
      <c r="B35" s="113" t="s">
        <v>72</v>
      </c>
      <c r="C35" s="1004" t="s">
        <v>500</v>
      </c>
      <c r="D35" s="1004"/>
      <c r="E35" s="388">
        <f>'3.sz.m Önk  bev.'!E35</f>
        <v>0</v>
      </c>
      <c r="F35" s="300">
        <f>'3.sz.m Önk  bev.'!F35</f>
        <v>0</v>
      </c>
      <c r="G35" s="300">
        <f>'3.sz.m Önk  bev.'!G35</f>
        <v>0</v>
      </c>
      <c r="H35" s="300">
        <f>'3.sz.m Önk  bev.'!H35</f>
        <v>0</v>
      </c>
      <c r="I35" s="300">
        <f>'3.sz.m Önk  bev.'!I35</f>
        <v>0</v>
      </c>
      <c r="J35" s="300">
        <f>'3.sz.m Önk  bev.'!J35</f>
        <v>0</v>
      </c>
      <c r="K35" s="388">
        <f>'3.sz.m Önk  bev.'!L35</f>
        <v>0</v>
      </c>
      <c r="L35" s="300">
        <f>'3.sz.m Önk  bev.'!M35</f>
        <v>0</v>
      </c>
      <c r="M35" s="300">
        <f>'3.sz.m Önk  bev.'!N35</f>
        <v>0</v>
      </c>
      <c r="N35" s="300">
        <f>'3.sz.m Önk  bev.'!O35</f>
        <v>0</v>
      </c>
      <c r="O35" s="300"/>
      <c r="P35" s="300">
        <f>'3.sz.m Önk  bev.'!P35</f>
        <v>0</v>
      </c>
      <c r="Q35" s="300">
        <f>'3.sz.m Önk  bev.'!Q35</f>
        <v>0</v>
      </c>
      <c r="R35" s="795" t="e">
        <f t="shared" si="3"/>
        <v>#DIV/0!</v>
      </c>
      <c r="S35" s="388">
        <v>0</v>
      </c>
      <c r="T35" s="300"/>
      <c r="U35" s="300"/>
      <c r="V35" s="300"/>
      <c r="W35" s="300"/>
      <c r="X35" s="300"/>
    </row>
    <row r="36" spans="1:24" ht="21.75" customHeight="1">
      <c r="A36" s="108"/>
      <c r="B36" s="113" t="s">
        <v>73</v>
      </c>
      <c r="C36" s="1004" t="s">
        <v>390</v>
      </c>
      <c r="D36" s="1005"/>
      <c r="E36" s="388"/>
      <c r="F36" s="300"/>
      <c r="G36" s="300">
        <f>'3.sz.m Önk  bev.'!G36</f>
        <v>0</v>
      </c>
      <c r="H36" s="300">
        <f>'3.sz.m Önk  bev.'!H36</f>
        <v>0</v>
      </c>
      <c r="I36" s="300">
        <f>'3.sz.m Önk  bev.'!I36</f>
        <v>0</v>
      </c>
      <c r="J36" s="300">
        <f>'3.sz.m Önk  bev.'!J36</f>
        <v>0</v>
      </c>
      <c r="K36" s="388"/>
      <c r="L36" s="300"/>
      <c r="M36" s="300"/>
      <c r="N36" s="300"/>
      <c r="O36" s="300"/>
      <c r="P36" s="300"/>
      <c r="Q36" s="300"/>
      <c r="R36" s="795"/>
      <c r="S36" s="388">
        <v>0</v>
      </c>
      <c r="T36" s="300"/>
      <c r="U36" s="300"/>
      <c r="V36" s="300"/>
      <c r="W36" s="300"/>
      <c r="X36" s="300"/>
    </row>
    <row r="37" spans="1:24" ht="45.75" customHeight="1">
      <c r="A37" s="108"/>
      <c r="B37" s="113" t="s">
        <v>386</v>
      </c>
      <c r="C37" s="1004" t="s">
        <v>337</v>
      </c>
      <c r="D37" s="1005"/>
      <c r="E37" s="388">
        <f aca="true" t="shared" si="10" ref="E37:N37">SUM(E38:E40)</f>
        <v>41495843</v>
      </c>
      <c r="F37" s="300">
        <f t="shared" si="10"/>
        <v>38407281</v>
      </c>
      <c r="G37" s="300">
        <f t="shared" si="10"/>
        <v>0</v>
      </c>
      <c r="H37" s="300">
        <f t="shared" si="10"/>
        <v>0</v>
      </c>
      <c r="I37" s="300">
        <f t="shared" si="10"/>
        <v>0</v>
      </c>
      <c r="J37" s="300">
        <f t="shared" si="10"/>
        <v>0</v>
      </c>
      <c r="K37" s="388">
        <f t="shared" si="10"/>
        <v>41495843</v>
      </c>
      <c r="L37" s="300">
        <f t="shared" si="10"/>
        <v>38407281</v>
      </c>
      <c r="M37" s="300">
        <f t="shared" si="10"/>
        <v>0</v>
      </c>
      <c r="N37" s="300">
        <f t="shared" si="10"/>
        <v>0</v>
      </c>
      <c r="O37" s="300"/>
      <c r="P37" s="300">
        <f>SUM(P38:P40)</f>
        <v>0</v>
      </c>
      <c r="Q37" s="300">
        <f>SUM(Q38:Q40)</f>
        <v>0</v>
      </c>
      <c r="R37" s="795" t="e">
        <f t="shared" si="3"/>
        <v>#DIV/0!</v>
      </c>
      <c r="S37" s="388">
        <v>0</v>
      </c>
      <c r="T37" s="300"/>
      <c r="U37" s="300"/>
      <c r="V37" s="300"/>
      <c r="W37" s="300"/>
      <c r="X37" s="300"/>
    </row>
    <row r="38" spans="1:24" ht="21.75" customHeight="1">
      <c r="A38" s="108"/>
      <c r="B38" s="113"/>
      <c r="C38" s="110" t="s">
        <v>387</v>
      </c>
      <c r="D38" s="666" t="s">
        <v>36</v>
      </c>
      <c r="E38" s="388">
        <f>'3.sz.m Önk  bev.'!E38</f>
        <v>7690835</v>
      </c>
      <c r="F38" s="300">
        <f>'3.sz.m Önk  bev.'!F38</f>
        <v>7690835</v>
      </c>
      <c r="G38" s="300">
        <f>'3.sz.m Önk  bev.'!G38</f>
        <v>0</v>
      </c>
      <c r="H38" s="300">
        <f>'3.sz.m Önk  bev.'!H38</f>
        <v>0</v>
      </c>
      <c r="I38" s="300">
        <f>'3.sz.m Önk  bev.'!I38</f>
        <v>0</v>
      </c>
      <c r="J38" s="300">
        <f>'3.sz.m Önk  bev.'!J38</f>
        <v>0</v>
      </c>
      <c r="K38" s="388">
        <f>'3.sz.m Önk  bev.'!L38</f>
        <v>7690835</v>
      </c>
      <c r="L38" s="300">
        <f>'3.sz.m Önk  bev.'!M38</f>
        <v>7690835</v>
      </c>
      <c r="M38" s="300">
        <f>'3.sz.m Önk  bev.'!N38</f>
        <v>0</v>
      </c>
      <c r="N38" s="300">
        <f>'3.sz.m Önk  bev.'!O38</f>
        <v>0</v>
      </c>
      <c r="O38" s="300"/>
      <c r="P38" s="300">
        <f>'3.sz.m Önk  bev.'!P38</f>
        <v>0</v>
      </c>
      <c r="Q38" s="300">
        <f>'3.sz.m Önk  bev.'!Q38</f>
        <v>0</v>
      </c>
      <c r="R38" s="795" t="e">
        <f t="shared" si="3"/>
        <v>#DIV/0!</v>
      </c>
      <c r="S38" s="388">
        <v>0</v>
      </c>
      <c r="T38" s="300"/>
      <c r="U38" s="300"/>
      <c r="V38" s="300"/>
      <c r="W38" s="300"/>
      <c r="X38" s="300"/>
    </row>
    <row r="39" spans="1:24" ht="21.75" customHeight="1">
      <c r="A39" s="108"/>
      <c r="B39" s="113"/>
      <c r="C39" s="104" t="s">
        <v>388</v>
      </c>
      <c r="D39" s="346" t="s">
        <v>35</v>
      </c>
      <c r="E39" s="388">
        <f>'3.sz.m Önk  bev.'!E39+'5.2 sz. m ÁMK'!D12</f>
        <v>0</v>
      </c>
      <c r="F39" s="300">
        <f>'3.sz.m Önk  bev.'!F39+'5.2 sz. m ÁMK'!E12</f>
        <v>0</v>
      </c>
      <c r="G39" s="300">
        <f>'3.sz.m Önk  bev.'!G39+'5.2 sz. m ÁMK'!F12</f>
        <v>0</v>
      </c>
      <c r="H39" s="300">
        <f>'3.sz.m Önk  bev.'!H39+'5.2 sz. m ÁMK'!G12</f>
        <v>0</v>
      </c>
      <c r="I39" s="300">
        <f>'3.sz.m Önk  bev.'!I39+'5.2 sz. m ÁMK'!H12</f>
        <v>0</v>
      </c>
      <c r="J39" s="300">
        <f>'3.sz.m Önk  bev.'!J39+'5.2 sz. m ÁMK'!I12</f>
        <v>0</v>
      </c>
      <c r="K39" s="388">
        <f>'3.sz.m Önk  bev.'!L39+'5.2 sz. m ÁMK'!L12</f>
        <v>0</v>
      </c>
      <c r="L39" s="300">
        <f>'3.sz.m Önk  bev.'!M39+'5.2 sz. m ÁMK'!M12</f>
        <v>0</v>
      </c>
      <c r="M39" s="300">
        <f>'3.sz.m Önk  bev.'!N39+'5.2 sz. m ÁMK'!N12</f>
        <v>0</v>
      </c>
      <c r="N39" s="300">
        <f>'3.sz.m Önk  bev.'!O39+'5.2 sz. m ÁMK'!O12</f>
        <v>0</v>
      </c>
      <c r="O39" s="300"/>
      <c r="P39" s="300">
        <f>'3.sz.m Önk  bev.'!P39+'5.2 sz. m ÁMK'!P12</f>
        <v>0</v>
      </c>
      <c r="Q39" s="300">
        <f>'3.sz.m Önk  bev.'!Q39+'5.2 sz. m ÁMK'!Q12</f>
        <v>0</v>
      </c>
      <c r="R39" s="795"/>
      <c r="S39" s="388">
        <v>0</v>
      </c>
      <c r="T39" s="300"/>
      <c r="U39" s="300"/>
      <c r="V39" s="300"/>
      <c r="W39" s="300"/>
      <c r="X39" s="300"/>
    </row>
    <row r="40" spans="1:24" ht="21.75" customHeight="1" thickBot="1">
      <c r="A40" s="108"/>
      <c r="B40" s="113"/>
      <c r="C40" s="104" t="s">
        <v>389</v>
      </c>
      <c r="D40" s="346" t="s">
        <v>37</v>
      </c>
      <c r="E40" s="388">
        <f>'3.sz.m Önk  bev.'!E40+'5.1 sz. m Köz Hiv'!D12</f>
        <v>33805008</v>
      </c>
      <c r="F40" s="388">
        <f>'3.sz.m Önk  bev.'!F40+'5.1 sz. m Köz Hiv'!E12</f>
        <v>30716446</v>
      </c>
      <c r="G40" s="388">
        <f>'3.sz.m Önk  bev.'!G40+'5.1 sz. m Köz Hiv'!F12</f>
        <v>0</v>
      </c>
      <c r="H40" s="388">
        <f>'3.sz.m Önk  bev.'!H40+'5.1 sz. m Köz Hiv'!G12</f>
        <v>0</v>
      </c>
      <c r="I40" s="388">
        <f>'3.sz.m Önk  bev.'!I40+'5.1 sz. m Köz Hiv'!H12</f>
        <v>0</v>
      </c>
      <c r="J40" s="388">
        <f>'3.sz.m Önk  bev.'!J40+'5.1 sz. m Köz Hiv'!I12</f>
        <v>0</v>
      </c>
      <c r="K40" s="388">
        <f>'3.sz.m Önk  bev.'!L40+'5.1 sz. m Köz Hiv'!L12</f>
        <v>33805008</v>
      </c>
      <c r="L40" s="388">
        <f>'3.sz.m Önk  bev.'!M40+'5.1 sz. m Köz Hiv'!M12</f>
        <v>30716446</v>
      </c>
      <c r="M40" s="300">
        <f>'3.sz.m Önk  bev.'!N40</f>
        <v>0</v>
      </c>
      <c r="N40" s="300">
        <f>'3.sz.m Önk  bev.'!O40</f>
        <v>0</v>
      </c>
      <c r="O40" s="300"/>
      <c r="P40" s="300">
        <f>'3.sz.m Önk  bev.'!P40</f>
        <v>0</v>
      </c>
      <c r="Q40" s="300">
        <f>'3.sz.m Önk  bev.'!Q40+'5.1 sz. m Köz Hiv'!Q12</f>
        <v>0</v>
      </c>
      <c r="R40" s="796" t="e">
        <f t="shared" si="3"/>
        <v>#DIV/0!</v>
      </c>
      <c r="S40" s="388">
        <v>0</v>
      </c>
      <c r="T40" s="300"/>
      <c r="U40" s="300"/>
      <c r="V40" s="300"/>
      <c r="W40" s="300"/>
      <c r="X40" s="300"/>
    </row>
    <row r="41" spans="1:24" ht="33" customHeight="1" thickBot="1">
      <c r="A41" s="115" t="s">
        <v>11</v>
      </c>
      <c r="B41" s="1018" t="s">
        <v>338</v>
      </c>
      <c r="C41" s="1018"/>
      <c r="D41" s="1018"/>
      <c r="E41" s="378">
        <f>SUM(E42:E43)</f>
        <v>6000000</v>
      </c>
      <c r="F41" s="118">
        <f>SUM(F42:F43)+F47</f>
        <v>6000000</v>
      </c>
      <c r="G41" s="118">
        <f>SUM(G42:G43)+G47</f>
        <v>0</v>
      </c>
      <c r="H41" s="118">
        <f>SUM(H42:H43)+H47</f>
        <v>0</v>
      </c>
      <c r="I41" s="118">
        <f>SUM(I42:I43)+I47</f>
        <v>0</v>
      </c>
      <c r="J41" s="118">
        <f>SUM(J42:J43)+J47</f>
        <v>0</v>
      </c>
      <c r="K41" s="378">
        <f>SUM(K42:K43)</f>
        <v>6000000</v>
      </c>
      <c r="L41" s="118">
        <f>SUM(L42:L43)</f>
        <v>6000000</v>
      </c>
      <c r="M41" s="118">
        <f>SUM(M42:M43)</f>
        <v>0</v>
      </c>
      <c r="N41" s="118">
        <f>SUM(N42:N43)</f>
        <v>0</v>
      </c>
      <c r="O41" s="118"/>
      <c r="P41" s="118">
        <f>SUM(P42:P43)</f>
        <v>0</v>
      </c>
      <c r="Q41" s="118">
        <f>SUM(Q42:Q43)</f>
        <v>0</v>
      </c>
      <c r="R41" s="793" t="e">
        <f t="shared" si="3"/>
        <v>#DIV/0!</v>
      </c>
      <c r="S41" s="378">
        <f aca="true" t="shared" si="11" ref="S41:X41">SUM(S42:S43)</f>
        <v>0</v>
      </c>
      <c r="T41" s="118">
        <f t="shared" si="11"/>
        <v>0</v>
      </c>
      <c r="U41" s="118">
        <f t="shared" si="11"/>
        <v>0</v>
      </c>
      <c r="V41" s="118">
        <f t="shared" si="11"/>
        <v>0</v>
      </c>
      <c r="W41" s="118">
        <f t="shared" si="11"/>
        <v>0</v>
      </c>
      <c r="X41" s="118">
        <f t="shared" si="11"/>
        <v>0</v>
      </c>
    </row>
    <row r="42" spans="1:24" ht="21.75" customHeight="1">
      <c r="A42" s="109"/>
      <c r="B42" s="116" t="s">
        <v>339</v>
      </c>
      <c r="C42" s="1015" t="s">
        <v>341</v>
      </c>
      <c r="D42" s="1015"/>
      <c r="E42" s="388">
        <f>'3.sz.m Önk  bev.'!E42</f>
        <v>0</v>
      </c>
      <c r="F42" s="300">
        <f>'3.sz.m Önk  bev.'!F42</f>
        <v>0</v>
      </c>
      <c r="G42" s="300">
        <f>'3.sz.m Önk  bev.'!G42</f>
        <v>0</v>
      </c>
      <c r="H42" s="300">
        <f>'3.sz.m Önk  bev.'!H42</f>
        <v>0</v>
      </c>
      <c r="I42" s="300">
        <f>'3.sz.m Önk  bev.'!I42</f>
        <v>0</v>
      </c>
      <c r="J42" s="300">
        <f>'3.sz.m Önk  bev.'!J42</f>
        <v>0</v>
      </c>
      <c r="K42" s="388">
        <f>'3.sz.m Önk  bev.'!L42</f>
        <v>0</v>
      </c>
      <c r="L42" s="300">
        <f>'3.sz.m Önk  bev.'!M42</f>
        <v>0</v>
      </c>
      <c r="M42" s="300">
        <f>'3.sz.m Önk  bev.'!N42</f>
        <v>0</v>
      </c>
      <c r="N42" s="300">
        <f>'3.sz.m Önk  bev.'!O42</f>
        <v>0</v>
      </c>
      <c r="O42" s="300"/>
      <c r="P42" s="300">
        <f>'3.sz.m Önk  bev.'!P42</f>
        <v>0</v>
      </c>
      <c r="Q42" s="300">
        <f>'3.sz.m Önk  bev.'!Q42</f>
        <v>0</v>
      </c>
      <c r="R42" s="797"/>
      <c r="S42" s="388">
        <v>0</v>
      </c>
      <c r="T42" s="300"/>
      <c r="U42" s="300"/>
      <c r="V42" s="300"/>
      <c r="W42" s="300"/>
      <c r="X42" s="300"/>
    </row>
    <row r="43" spans="1:24" ht="21.75" customHeight="1">
      <c r="A43" s="108"/>
      <c r="B43" s="105" t="s">
        <v>340</v>
      </c>
      <c r="C43" s="1004" t="s">
        <v>342</v>
      </c>
      <c r="D43" s="1004"/>
      <c r="E43" s="388">
        <f aca="true" t="shared" si="12" ref="E43:N43">SUM(E44:E46)</f>
        <v>6000000</v>
      </c>
      <c r="F43" s="300">
        <f t="shared" si="12"/>
        <v>6000000</v>
      </c>
      <c r="G43" s="300">
        <f t="shared" si="12"/>
        <v>0</v>
      </c>
      <c r="H43" s="300">
        <f t="shared" si="12"/>
        <v>0</v>
      </c>
      <c r="I43" s="300">
        <f t="shared" si="12"/>
        <v>0</v>
      </c>
      <c r="J43" s="300">
        <f t="shared" si="12"/>
        <v>0</v>
      </c>
      <c r="K43" s="388">
        <f t="shared" si="12"/>
        <v>6000000</v>
      </c>
      <c r="L43" s="300">
        <f t="shared" si="12"/>
        <v>6000000</v>
      </c>
      <c r="M43" s="300">
        <f t="shared" si="12"/>
        <v>0</v>
      </c>
      <c r="N43" s="300">
        <f t="shared" si="12"/>
        <v>0</v>
      </c>
      <c r="O43" s="300"/>
      <c r="P43" s="300">
        <f>SUM(P44:P46)</f>
        <v>0</v>
      </c>
      <c r="Q43" s="300">
        <f>SUM(Q44:Q46)</f>
        <v>0</v>
      </c>
      <c r="R43" s="776" t="e">
        <f t="shared" si="3"/>
        <v>#DIV/0!</v>
      </c>
      <c r="S43" s="388">
        <v>0</v>
      </c>
      <c r="T43" s="300"/>
      <c r="U43" s="300"/>
      <c r="V43" s="300"/>
      <c r="W43" s="300"/>
      <c r="X43" s="300"/>
    </row>
    <row r="44" spans="1:24" ht="21.75" customHeight="1">
      <c r="A44" s="108"/>
      <c r="B44" s="116"/>
      <c r="C44" s="110" t="s">
        <v>343</v>
      </c>
      <c r="D44" s="666" t="s">
        <v>36</v>
      </c>
      <c r="E44" s="388">
        <f>'3.sz.m Önk  bev.'!E44</f>
        <v>0</v>
      </c>
      <c r="F44" s="300">
        <f>'3.sz.m Önk  bev.'!F44</f>
        <v>0</v>
      </c>
      <c r="G44" s="300">
        <f>'3.sz.m Önk  bev.'!G44</f>
        <v>0</v>
      </c>
      <c r="H44" s="300">
        <f>'3.sz.m Önk  bev.'!H44</f>
        <v>0</v>
      </c>
      <c r="I44" s="300">
        <f>'3.sz.m Önk  bev.'!I44</f>
        <v>0</v>
      </c>
      <c r="J44" s="300">
        <f>'3.sz.m Önk  bev.'!J44</f>
        <v>0</v>
      </c>
      <c r="K44" s="388">
        <f>'3.sz.m Önk  bev.'!L44</f>
        <v>0</v>
      </c>
      <c r="L44" s="300">
        <f>'3.sz.m Önk  bev.'!M44</f>
        <v>0</v>
      </c>
      <c r="M44" s="300">
        <f>'3.sz.m Önk  bev.'!N44</f>
        <v>0</v>
      </c>
      <c r="N44" s="300">
        <f>'3.sz.m Önk  bev.'!O44</f>
        <v>0</v>
      </c>
      <c r="O44" s="300"/>
      <c r="P44" s="300">
        <f>'3.sz.m Önk  bev.'!P44</f>
        <v>0</v>
      </c>
      <c r="Q44" s="300">
        <f>'3.sz.m Önk  bev.'!Q44</f>
        <v>0</v>
      </c>
      <c r="R44" s="776"/>
      <c r="S44" s="388">
        <v>0</v>
      </c>
      <c r="T44" s="300"/>
      <c r="U44" s="300"/>
      <c r="V44" s="300"/>
      <c r="W44" s="300"/>
      <c r="X44" s="300"/>
    </row>
    <row r="45" spans="1:24" ht="21.75" customHeight="1">
      <c r="A45" s="108"/>
      <c r="B45" s="105"/>
      <c r="C45" s="104" t="s">
        <v>344</v>
      </c>
      <c r="D45" s="666" t="s">
        <v>35</v>
      </c>
      <c r="E45" s="388">
        <f>'3.sz.m Önk  bev.'!E45</f>
        <v>0</v>
      </c>
      <c r="F45" s="300">
        <f>'3.sz.m Önk  bev.'!F45</f>
        <v>0</v>
      </c>
      <c r="G45" s="300">
        <f>'3.sz.m Önk  bev.'!G45</f>
        <v>0</v>
      </c>
      <c r="H45" s="300">
        <f>'3.sz.m Önk  bev.'!H45</f>
        <v>0</v>
      </c>
      <c r="I45" s="300">
        <f>'3.sz.m Önk  bev.'!I45</f>
        <v>0</v>
      </c>
      <c r="J45" s="300">
        <f>'3.sz.m Önk  bev.'!J45</f>
        <v>0</v>
      </c>
      <c r="K45" s="388">
        <f>'3.sz.m Önk  bev.'!L45</f>
        <v>0</v>
      </c>
      <c r="L45" s="300">
        <f>'3.sz.m Önk  bev.'!M45</f>
        <v>0</v>
      </c>
      <c r="M45" s="300">
        <f>'3.sz.m Önk  bev.'!N45</f>
        <v>0</v>
      </c>
      <c r="N45" s="300">
        <f>'3.sz.m Önk  bev.'!O45</f>
        <v>0</v>
      </c>
      <c r="O45" s="300"/>
      <c r="P45" s="300">
        <f>'3.sz.m Önk  bev.'!P45</f>
        <v>0</v>
      </c>
      <c r="Q45" s="300">
        <f>'3.sz.m Önk  bev.'!Q45</f>
        <v>0</v>
      </c>
      <c r="R45" s="776"/>
      <c r="S45" s="388">
        <v>0</v>
      </c>
      <c r="T45" s="300"/>
      <c r="U45" s="300"/>
      <c r="V45" s="300"/>
      <c r="W45" s="300"/>
      <c r="X45" s="300"/>
    </row>
    <row r="46" spans="1:24" ht="21.75" customHeight="1">
      <c r="A46" s="112"/>
      <c r="B46" s="116"/>
      <c r="C46" s="110" t="s">
        <v>345</v>
      </c>
      <c r="D46" s="666" t="s">
        <v>346</v>
      </c>
      <c r="E46" s="388">
        <f>'3.sz.m Önk  bev.'!E46</f>
        <v>6000000</v>
      </c>
      <c r="F46" s="300">
        <f>'3.sz.m Önk  bev.'!F46</f>
        <v>6000000</v>
      </c>
      <c r="G46" s="300">
        <f>'3.sz.m Önk  bev.'!G46</f>
        <v>0</v>
      </c>
      <c r="H46" s="300">
        <f>'3.sz.m Önk  bev.'!H46</f>
        <v>0</v>
      </c>
      <c r="I46" s="300">
        <f>'3.sz.m Önk  bev.'!I46</f>
        <v>0</v>
      </c>
      <c r="J46" s="300">
        <f>'3.sz.m Önk  bev.'!J46</f>
        <v>0</v>
      </c>
      <c r="K46" s="388">
        <f>'3.sz.m Önk  bev.'!L46</f>
        <v>6000000</v>
      </c>
      <c r="L46" s="300">
        <f>'3.sz.m Önk  bev.'!M46</f>
        <v>6000000</v>
      </c>
      <c r="M46" s="300">
        <f>'3.sz.m Önk  bev.'!N46</f>
        <v>0</v>
      </c>
      <c r="N46" s="300">
        <f>'3.sz.m Önk  bev.'!O46</f>
        <v>0</v>
      </c>
      <c r="O46" s="300"/>
      <c r="P46" s="300">
        <f>'3.sz.m Önk  bev.'!P46</f>
        <v>0</v>
      </c>
      <c r="Q46" s="300">
        <f>'3.sz.m Önk  bev.'!Q46</f>
        <v>0</v>
      </c>
      <c r="R46" s="776" t="e">
        <f t="shared" si="3"/>
        <v>#DIV/0!</v>
      </c>
      <c r="S46" s="388">
        <v>0</v>
      </c>
      <c r="T46" s="300"/>
      <c r="U46" s="300"/>
      <c r="V46" s="300"/>
      <c r="W46" s="300"/>
      <c r="X46" s="300"/>
    </row>
    <row r="47" spans="1:24" ht="21.75" customHeight="1" thickBot="1">
      <c r="A47" s="394"/>
      <c r="B47" s="105" t="s">
        <v>375</v>
      </c>
      <c r="C47" s="1004" t="s">
        <v>376</v>
      </c>
      <c r="D47" s="1005"/>
      <c r="E47" s="388"/>
      <c r="F47" s="300">
        <f>'3.sz.m Önk  bev.'!F47</f>
        <v>0</v>
      </c>
      <c r="G47" s="300">
        <f>'3.sz.m Önk  bev.'!G47</f>
        <v>0</v>
      </c>
      <c r="H47" s="300">
        <f>'3.sz.m Önk  bev.'!H47</f>
        <v>0</v>
      </c>
      <c r="I47" s="300">
        <f>'3.sz.m Önk  bev.'!I47</f>
        <v>0</v>
      </c>
      <c r="J47" s="300">
        <f>'3.sz.m Önk  bev.'!J47</f>
        <v>0</v>
      </c>
      <c r="K47" s="388"/>
      <c r="L47" s="300"/>
      <c r="M47" s="300"/>
      <c r="N47" s="300"/>
      <c r="O47" s="300"/>
      <c r="P47" s="300"/>
      <c r="Q47" s="300"/>
      <c r="R47" s="776"/>
      <c r="S47" s="388">
        <v>0</v>
      </c>
      <c r="T47" s="300"/>
      <c r="U47" s="300"/>
      <c r="V47" s="300"/>
      <c r="W47" s="300"/>
      <c r="X47" s="300"/>
    </row>
    <row r="48" spans="1:24" ht="21.75" customHeight="1" hidden="1" thickBot="1">
      <c r="A48" s="394"/>
      <c r="B48" s="116"/>
      <c r="C48" s="1011"/>
      <c r="D48" s="1012"/>
      <c r="E48" s="605"/>
      <c r="F48" s="606"/>
      <c r="G48" s="606"/>
      <c r="H48" s="606"/>
      <c r="I48" s="606"/>
      <c r="J48" s="606"/>
      <c r="K48" s="605"/>
      <c r="L48" s="606"/>
      <c r="M48" s="606"/>
      <c r="N48" s="606"/>
      <c r="O48" s="606"/>
      <c r="P48" s="606"/>
      <c r="Q48" s="606"/>
      <c r="R48" s="777" t="e">
        <f t="shared" si="3"/>
        <v>#DIV/0!</v>
      </c>
      <c r="S48" s="605"/>
      <c r="T48" s="606"/>
      <c r="U48" s="606"/>
      <c r="V48" s="606"/>
      <c r="W48" s="606"/>
      <c r="X48" s="606"/>
    </row>
    <row r="49" spans="1:24" ht="21.75" customHeight="1" thickBot="1">
      <c r="A49" s="115" t="s">
        <v>12</v>
      </c>
      <c r="B49" s="1008" t="s">
        <v>79</v>
      </c>
      <c r="C49" s="1008"/>
      <c r="D49" s="1008"/>
      <c r="E49" s="378">
        <f aca="true" t="shared" si="13" ref="E49:N49">E50+E51</f>
        <v>60000</v>
      </c>
      <c r="F49" s="118">
        <f t="shared" si="13"/>
        <v>60000</v>
      </c>
      <c r="G49" s="118">
        <f t="shared" si="13"/>
        <v>0</v>
      </c>
      <c r="H49" s="118">
        <f t="shared" si="13"/>
        <v>0</v>
      </c>
      <c r="I49" s="118">
        <f t="shared" si="13"/>
        <v>0</v>
      </c>
      <c r="J49" s="118">
        <f t="shared" si="13"/>
        <v>0</v>
      </c>
      <c r="K49" s="378">
        <f t="shared" si="13"/>
        <v>60000</v>
      </c>
      <c r="L49" s="118">
        <f t="shared" si="13"/>
        <v>60000</v>
      </c>
      <c r="M49" s="118">
        <f t="shared" si="13"/>
        <v>0</v>
      </c>
      <c r="N49" s="118">
        <f t="shared" si="13"/>
        <v>0</v>
      </c>
      <c r="O49" s="118"/>
      <c r="P49" s="118">
        <f>P50+P51</f>
        <v>0</v>
      </c>
      <c r="Q49" s="118">
        <f>Q50+Q51</f>
        <v>0</v>
      </c>
      <c r="R49" s="793" t="e">
        <f t="shared" si="3"/>
        <v>#DIV/0!</v>
      </c>
      <c r="S49" s="378">
        <f aca="true" t="shared" si="14" ref="S49:X49">S50+S51</f>
        <v>0</v>
      </c>
      <c r="T49" s="118">
        <f t="shared" si="14"/>
        <v>0</v>
      </c>
      <c r="U49" s="118">
        <f t="shared" si="14"/>
        <v>0</v>
      </c>
      <c r="V49" s="118">
        <f t="shared" si="14"/>
        <v>0</v>
      </c>
      <c r="W49" s="118">
        <f t="shared" si="14"/>
        <v>0</v>
      </c>
      <c r="X49" s="118">
        <f t="shared" si="14"/>
        <v>0</v>
      </c>
    </row>
    <row r="50" spans="1:24" s="7" customFormat="1" ht="21.75" customHeight="1">
      <c r="A50" s="117"/>
      <c r="B50" s="116" t="s">
        <v>47</v>
      </c>
      <c r="C50" s="1015" t="s">
        <v>77</v>
      </c>
      <c r="D50" s="1015"/>
      <c r="E50" s="388">
        <f>'3.sz.m Önk  bev.'!E50</f>
        <v>60000</v>
      </c>
      <c r="F50" s="300">
        <f>'3.sz.m Önk  bev.'!F50</f>
        <v>60000</v>
      </c>
      <c r="G50" s="300">
        <f>'3.sz.m Önk  bev.'!G50</f>
        <v>0</v>
      </c>
      <c r="H50" s="300">
        <f>'3.sz.m Önk  bev.'!H50</f>
        <v>0</v>
      </c>
      <c r="I50" s="300">
        <f>'3.sz.m Önk  bev.'!I50</f>
        <v>0</v>
      </c>
      <c r="J50" s="300">
        <f>'3.sz.m Önk  bev.'!J50+'5.2 sz. m ÁMK'!I16</f>
        <v>0</v>
      </c>
      <c r="K50" s="388">
        <f>'3.sz.m Önk  bev.'!L50</f>
        <v>60000</v>
      </c>
      <c r="L50" s="300">
        <f>'3.sz.m Önk  bev.'!M50</f>
        <v>60000</v>
      </c>
      <c r="M50" s="300">
        <f>'3.sz.m Önk  bev.'!N50</f>
        <v>0</v>
      </c>
      <c r="N50" s="300">
        <f>'3.sz.m Önk  bev.'!O50</f>
        <v>0</v>
      </c>
      <c r="O50" s="300"/>
      <c r="P50" s="300">
        <f>'3.sz.m Önk  bev.'!P50</f>
        <v>0</v>
      </c>
      <c r="Q50" s="300">
        <f>'3.sz.m Önk  bev.'!Q50+'5.2 sz. m ÁMK'!Q16</f>
        <v>0</v>
      </c>
      <c r="R50" s="776" t="e">
        <f t="shared" si="3"/>
        <v>#DIV/0!</v>
      </c>
      <c r="S50" s="388">
        <v>0</v>
      </c>
      <c r="T50" s="300"/>
      <c r="U50" s="300"/>
      <c r="V50" s="300"/>
      <c r="W50" s="300"/>
      <c r="X50" s="300"/>
    </row>
    <row r="51" spans="1:24" ht="21.75" customHeight="1" thickBot="1">
      <c r="A51" s="108"/>
      <c r="B51" s="104" t="s">
        <v>48</v>
      </c>
      <c r="C51" s="1004" t="s">
        <v>78</v>
      </c>
      <c r="D51" s="1004"/>
      <c r="E51" s="388">
        <f>'3.sz.m Önk  bev.'!E51</f>
        <v>0</v>
      </c>
      <c r="F51" s="300">
        <f>'3.sz.m Önk  bev.'!F51</f>
        <v>0</v>
      </c>
      <c r="G51" s="300">
        <f>'3.sz.m Önk  bev.'!G51</f>
        <v>0</v>
      </c>
      <c r="H51" s="300">
        <f>'3.sz.m Önk  bev.'!H51</f>
        <v>0</v>
      </c>
      <c r="I51" s="300">
        <f>'3.sz.m Önk  bev.'!I51</f>
        <v>0</v>
      </c>
      <c r="J51" s="300">
        <f>'3.sz.m Önk  bev.'!J51</f>
        <v>0</v>
      </c>
      <c r="K51" s="388">
        <f>'3.sz.m Önk  bev.'!L51</f>
        <v>0</v>
      </c>
      <c r="L51" s="300">
        <f>'3.sz.m Önk  bev.'!M51</f>
        <v>0</v>
      </c>
      <c r="M51" s="300">
        <f>'3.sz.m Önk  bev.'!N51</f>
        <v>0</v>
      </c>
      <c r="N51" s="300">
        <f>'3.sz.m Önk  bev.'!O51</f>
        <v>0</v>
      </c>
      <c r="O51" s="300"/>
      <c r="P51" s="300">
        <f>'3.sz.m Önk  bev.'!P51</f>
        <v>0</v>
      </c>
      <c r="Q51" s="300">
        <f>'3.sz.m Önk  bev.'!Q51</f>
        <v>0</v>
      </c>
      <c r="R51" s="798"/>
      <c r="S51" s="388">
        <v>0</v>
      </c>
      <c r="T51" s="300"/>
      <c r="U51" s="300"/>
      <c r="V51" s="300"/>
      <c r="W51" s="300"/>
      <c r="X51" s="300"/>
    </row>
    <row r="52" spans="1:24" ht="21.75" customHeight="1" thickBot="1">
      <c r="A52" s="115" t="s">
        <v>13</v>
      </c>
      <c r="B52" s="1008" t="s">
        <v>347</v>
      </c>
      <c r="C52" s="1008"/>
      <c r="D52" s="1008"/>
      <c r="E52" s="373">
        <f aca="true" t="shared" si="15" ref="E52:N52">SUM(E53:E54)</f>
        <v>0</v>
      </c>
      <c r="F52" s="302">
        <f t="shared" si="15"/>
        <v>0</v>
      </c>
      <c r="G52" s="302">
        <f t="shared" si="15"/>
        <v>0</v>
      </c>
      <c r="H52" s="302">
        <f t="shared" si="15"/>
        <v>0</v>
      </c>
      <c r="I52" s="302">
        <f t="shared" si="15"/>
        <v>0</v>
      </c>
      <c r="J52" s="302">
        <f t="shared" si="15"/>
        <v>0</v>
      </c>
      <c r="K52" s="373">
        <f t="shared" si="15"/>
        <v>0</v>
      </c>
      <c r="L52" s="302">
        <f t="shared" si="15"/>
        <v>0</v>
      </c>
      <c r="M52" s="302">
        <f t="shared" si="15"/>
        <v>0</v>
      </c>
      <c r="N52" s="302">
        <f t="shared" si="15"/>
        <v>0</v>
      </c>
      <c r="O52" s="302"/>
      <c r="P52" s="302">
        <f>SUM(P53:P54)</f>
        <v>0</v>
      </c>
      <c r="Q52" s="302">
        <f>SUM(Q53:Q54)</f>
        <v>0</v>
      </c>
      <c r="R52" s="793" t="e">
        <f t="shared" si="3"/>
        <v>#DIV/0!</v>
      </c>
      <c r="S52" s="373">
        <f aca="true" t="shared" si="16" ref="S52:X52">SUM(S53:S54)</f>
        <v>0</v>
      </c>
      <c r="T52" s="302">
        <f t="shared" si="16"/>
        <v>0</v>
      </c>
      <c r="U52" s="302">
        <f t="shared" si="16"/>
        <v>0</v>
      </c>
      <c r="V52" s="302">
        <f t="shared" si="16"/>
        <v>0</v>
      </c>
      <c r="W52" s="302">
        <f t="shared" si="16"/>
        <v>0</v>
      </c>
      <c r="X52" s="302">
        <f t="shared" si="16"/>
        <v>0</v>
      </c>
    </row>
    <row r="53" spans="1:24" s="7" customFormat="1" ht="21.75" customHeight="1">
      <c r="A53" s="117"/>
      <c r="B53" s="110" t="s">
        <v>49</v>
      </c>
      <c r="C53" s="1015" t="s">
        <v>349</v>
      </c>
      <c r="D53" s="1015"/>
      <c r="E53" s="391">
        <f>'3.sz.m Önk  bev.'!E53</f>
        <v>0</v>
      </c>
      <c r="F53" s="303">
        <f>'3.sz.m Önk  bev.'!F53</f>
        <v>0</v>
      </c>
      <c r="G53" s="303">
        <f>'3.sz.m Önk  bev.'!G53</f>
        <v>0</v>
      </c>
      <c r="H53" s="303">
        <f>'3.sz.m Önk  bev.'!H53</f>
        <v>0</v>
      </c>
      <c r="I53" s="303">
        <f>'3.sz.m Önk  bev.'!I53</f>
        <v>0</v>
      </c>
      <c r="J53" s="303">
        <f>'3.sz.m Önk  bev.'!J53</f>
        <v>0</v>
      </c>
      <c r="K53" s="391">
        <f>'3.sz.m Önk  bev.'!L53</f>
        <v>0</v>
      </c>
      <c r="L53" s="303">
        <f>'3.sz.m Önk  bev.'!M53</f>
        <v>0</v>
      </c>
      <c r="M53" s="303">
        <f>'3.sz.m Önk  bev.'!N53</f>
        <v>0</v>
      </c>
      <c r="N53" s="303">
        <f>'3.sz.m Önk  bev.'!O53</f>
        <v>0</v>
      </c>
      <c r="O53" s="303"/>
      <c r="P53" s="303">
        <f>'3.sz.m Önk  bev.'!P53</f>
        <v>0</v>
      </c>
      <c r="Q53" s="303">
        <f>'3.sz.m Önk  bev.'!Q53</f>
        <v>0</v>
      </c>
      <c r="R53" s="776" t="e">
        <f t="shared" si="3"/>
        <v>#DIV/0!</v>
      </c>
      <c r="S53" s="391">
        <v>0</v>
      </c>
      <c r="T53" s="303"/>
      <c r="U53" s="303"/>
      <c r="V53" s="303"/>
      <c r="W53" s="303"/>
      <c r="X53" s="303"/>
    </row>
    <row r="54" spans="1:24" ht="21.75" customHeight="1" thickBot="1">
      <c r="A54" s="112"/>
      <c r="B54" s="113" t="s">
        <v>348</v>
      </c>
      <c r="C54" s="1017" t="s">
        <v>350</v>
      </c>
      <c r="D54" s="1017"/>
      <c r="E54" s="389">
        <v>0</v>
      </c>
      <c r="F54" s="390">
        <v>0</v>
      </c>
      <c r="G54" s="390">
        <v>0</v>
      </c>
      <c r="H54" s="390">
        <v>0</v>
      </c>
      <c r="I54" s="390">
        <v>0</v>
      </c>
      <c r="J54" s="390">
        <v>0</v>
      </c>
      <c r="K54" s="389">
        <v>0</v>
      </c>
      <c r="L54" s="390">
        <v>0</v>
      </c>
      <c r="M54" s="390">
        <v>0</v>
      </c>
      <c r="N54" s="390"/>
      <c r="O54" s="390"/>
      <c r="P54" s="390"/>
      <c r="Q54" s="390"/>
      <c r="R54" s="801"/>
      <c r="S54" s="389">
        <v>0</v>
      </c>
      <c r="T54" s="390"/>
      <c r="U54" s="390"/>
      <c r="V54" s="390"/>
      <c r="W54" s="390"/>
      <c r="X54" s="390"/>
    </row>
    <row r="55" spans="1:24" ht="21.75" customHeight="1" thickBot="1">
      <c r="A55" s="115" t="s">
        <v>14</v>
      </c>
      <c r="B55" s="1016" t="s">
        <v>81</v>
      </c>
      <c r="C55" s="1016"/>
      <c r="D55" s="1016"/>
      <c r="E55" s="373">
        <f aca="true" t="shared" si="17" ref="E55:N55">E7+E21+E41+E49+E52+E32</f>
        <v>466508951</v>
      </c>
      <c r="F55" s="302">
        <f t="shared" si="17"/>
        <v>466508951</v>
      </c>
      <c r="G55" s="302">
        <f t="shared" si="17"/>
        <v>0</v>
      </c>
      <c r="H55" s="302">
        <f t="shared" si="17"/>
        <v>0</v>
      </c>
      <c r="I55" s="302">
        <f t="shared" si="17"/>
        <v>0</v>
      </c>
      <c r="J55" s="302">
        <f t="shared" si="17"/>
        <v>0</v>
      </c>
      <c r="K55" s="373">
        <f t="shared" si="17"/>
        <v>445861158</v>
      </c>
      <c r="L55" s="302">
        <f t="shared" si="17"/>
        <v>445861158</v>
      </c>
      <c r="M55" s="302">
        <f t="shared" si="17"/>
        <v>0</v>
      </c>
      <c r="N55" s="302">
        <f t="shared" si="17"/>
        <v>0</v>
      </c>
      <c r="O55" s="302"/>
      <c r="P55" s="302">
        <f>P7+P21+P41+P49+P52+P32</f>
        <v>0</v>
      </c>
      <c r="Q55" s="302">
        <f>Q7+Q21+Q41+Q49+Q52+Q32</f>
        <v>0</v>
      </c>
      <c r="R55" s="799" t="e">
        <f t="shared" si="3"/>
        <v>#DIV/0!</v>
      </c>
      <c r="S55" s="373">
        <f aca="true" t="shared" si="18" ref="S55:X55">S7+S21+S41+S49+S52+S32</f>
        <v>20647793</v>
      </c>
      <c r="T55" s="302">
        <f t="shared" si="18"/>
        <v>20647793</v>
      </c>
      <c r="U55" s="302">
        <f t="shared" si="18"/>
        <v>0</v>
      </c>
      <c r="V55" s="302">
        <f t="shared" si="18"/>
        <v>0</v>
      </c>
      <c r="W55" s="302">
        <f t="shared" si="18"/>
        <v>0</v>
      </c>
      <c r="X55" s="302">
        <f t="shared" si="18"/>
        <v>0</v>
      </c>
    </row>
    <row r="56" spans="1:24" ht="24" customHeight="1" thickBot="1">
      <c r="A56" s="111" t="s">
        <v>62</v>
      </c>
      <c r="B56" s="1008" t="s">
        <v>351</v>
      </c>
      <c r="C56" s="1008"/>
      <c r="D56" s="1008"/>
      <c r="E56" s="373">
        <f aca="true" t="shared" si="19" ref="E56:N56">SUM(E57:E59)</f>
        <v>150569128</v>
      </c>
      <c r="F56" s="302">
        <f t="shared" si="19"/>
        <v>150569128</v>
      </c>
      <c r="G56" s="302">
        <f t="shared" si="19"/>
        <v>0</v>
      </c>
      <c r="H56" s="302">
        <f t="shared" si="19"/>
        <v>0</v>
      </c>
      <c r="I56" s="302">
        <f t="shared" si="19"/>
        <v>0</v>
      </c>
      <c r="J56" s="302">
        <f t="shared" si="19"/>
        <v>0</v>
      </c>
      <c r="K56" s="373">
        <f t="shared" si="19"/>
        <v>150569128</v>
      </c>
      <c r="L56" s="302">
        <f t="shared" si="19"/>
        <v>150569128</v>
      </c>
      <c r="M56" s="302">
        <f t="shared" si="19"/>
        <v>32342</v>
      </c>
      <c r="N56" s="302">
        <f t="shared" si="19"/>
        <v>0</v>
      </c>
      <c r="O56" s="302"/>
      <c r="P56" s="302">
        <f>SUM(P57:P59)</f>
        <v>0</v>
      </c>
      <c r="Q56" s="302">
        <f>SUM(Q57:Q59)</f>
        <v>0</v>
      </c>
      <c r="R56" s="799" t="e">
        <f t="shared" si="3"/>
        <v>#DIV/0!</v>
      </c>
      <c r="S56" s="373">
        <f aca="true" t="shared" si="20" ref="S56:X56">SUM(S57:S59)</f>
        <v>0</v>
      </c>
      <c r="T56" s="302">
        <f t="shared" si="20"/>
        <v>0</v>
      </c>
      <c r="U56" s="302">
        <f t="shared" si="20"/>
        <v>0</v>
      </c>
      <c r="V56" s="302">
        <f t="shared" si="20"/>
        <v>0</v>
      </c>
      <c r="W56" s="302">
        <f t="shared" si="20"/>
        <v>0</v>
      </c>
      <c r="X56" s="302">
        <f t="shared" si="20"/>
        <v>0</v>
      </c>
    </row>
    <row r="57" spans="1:24" ht="21.75" customHeight="1">
      <c r="A57" s="109"/>
      <c r="B57" s="110" t="s">
        <v>50</v>
      </c>
      <c r="C57" s="1015" t="s">
        <v>352</v>
      </c>
      <c r="D57" s="1015"/>
      <c r="E57" s="388">
        <f>'3.sz.m Önk  bev.'!E57</f>
        <v>12000000</v>
      </c>
      <c r="F57" s="300">
        <f>'3.sz.m Önk  bev.'!F57</f>
        <v>12000000</v>
      </c>
      <c r="G57" s="300">
        <f>'3.sz.m Önk  bev.'!G57</f>
        <v>0</v>
      </c>
      <c r="H57" s="300">
        <f>'3.sz.m Önk  bev.'!H57</f>
        <v>0</v>
      </c>
      <c r="I57" s="300">
        <f>'3.sz.m Önk  bev.'!I57</f>
        <v>0</v>
      </c>
      <c r="J57" s="300">
        <f>'3.sz.m Önk  bev.'!J57</f>
        <v>0</v>
      </c>
      <c r="K57" s="388">
        <f>'3.sz.m Önk  bev.'!L57</f>
        <v>12000000</v>
      </c>
      <c r="L57" s="300">
        <f>'3.sz.m Önk  bev.'!M57</f>
        <v>12000000</v>
      </c>
      <c r="M57" s="300">
        <v>32342</v>
      </c>
      <c r="N57" s="300">
        <f>H57</f>
        <v>0</v>
      </c>
      <c r="O57" s="300"/>
      <c r="P57" s="300">
        <f>I57</f>
        <v>0</v>
      </c>
      <c r="Q57" s="300">
        <f>J57</f>
        <v>0</v>
      </c>
      <c r="R57" s="800" t="e">
        <f t="shared" si="3"/>
        <v>#DIV/0!</v>
      </c>
      <c r="S57" s="388">
        <v>0</v>
      </c>
      <c r="T57" s="300"/>
      <c r="U57" s="300"/>
      <c r="V57" s="300"/>
      <c r="W57" s="300"/>
      <c r="X57" s="300"/>
    </row>
    <row r="58" spans="1:24" ht="21.75" customHeight="1">
      <c r="A58" s="108"/>
      <c r="B58" s="105" t="s">
        <v>51</v>
      </c>
      <c r="C58" s="1015" t="s">
        <v>524</v>
      </c>
      <c r="D58" s="1015"/>
      <c r="E58" s="388">
        <f>'3.sz.m Önk  bev.'!E58</f>
        <v>0</v>
      </c>
      <c r="F58" s="300">
        <f>'3.sz.m Önk  bev.'!F58</f>
        <v>0</v>
      </c>
      <c r="G58" s="300">
        <f>'3.sz.m Önk  bev.'!G58</f>
        <v>0</v>
      </c>
      <c r="H58" s="300">
        <f>'3.sz.m Önk  bev.'!H58</f>
        <v>0</v>
      </c>
      <c r="I58" s="300">
        <f>'3.sz.m Önk  bev.'!I58</f>
        <v>0</v>
      </c>
      <c r="J58" s="300">
        <f>'3.sz.m Önk  bev.'!J58</f>
        <v>0</v>
      </c>
      <c r="K58" s="388">
        <f>'3.sz.m Önk  bev.'!L58</f>
        <v>0</v>
      </c>
      <c r="L58" s="300">
        <f>'3.sz.m Önk  bev.'!M58</f>
        <v>0</v>
      </c>
      <c r="M58" s="300">
        <f>'3.sz.m Önk  bev.'!N58</f>
        <v>0</v>
      </c>
      <c r="N58" s="300">
        <f>'3.sz.m Önk  bev.'!O58</f>
        <v>0</v>
      </c>
      <c r="O58" s="300"/>
      <c r="P58" s="300">
        <f>'3.sz.m Önk  bev.'!P58</f>
        <v>0</v>
      </c>
      <c r="Q58" s="300">
        <f>'3.sz.m Önk  bev.'!Q58</f>
        <v>0</v>
      </c>
      <c r="R58" s="802"/>
      <c r="S58" s="388">
        <v>0</v>
      </c>
      <c r="T58" s="300"/>
      <c r="U58" s="300"/>
      <c r="V58" s="300"/>
      <c r="W58" s="300"/>
      <c r="X58" s="300"/>
    </row>
    <row r="59" spans="1:24" ht="21.75" customHeight="1" thickBot="1">
      <c r="A59" s="108"/>
      <c r="B59" s="105" t="s">
        <v>80</v>
      </c>
      <c r="C59" s="1015" t="s">
        <v>353</v>
      </c>
      <c r="D59" s="1015"/>
      <c r="E59" s="388">
        <f>'3.sz.m Önk  bev.'!E59+'5.1 sz. m Köz Hiv'!D22+'5.2 sz. m ÁMK'!D21</f>
        <v>138569128</v>
      </c>
      <c r="F59" s="300">
        <f>'3.sz.m Önk  bev.'!F59+'5.1 sz. m Köz Hiv'!E22+'5.2 sz. m ÁMK'!E21</f>
        <v>138569128</v>
      </c>
      <c r="G59" s="300">
        <f>'3.sz.m Önk  bev.'!G59+'5.1 sz. m Köz Hiv'!F22+'5.2 sz. m ÁMK'!F21</f>
        <v>0</v>
      </c>
      <c r="H59" s="300">
        <f>'3.sz.m Önk  bev.'!H59+'5.1 sz. m Köz Hiv'!G22+'5.2 sz. m ÁMK'!G21</f>
        <v>0</v>
      </c>
      <c r="I59" s="300">
        <f>'3.sz.m Önk  bev.'!I59+'5.1 sz. m Köz Hiv'!H22+'5.2 sz. m ÁMK'!H21</f>
        <v>0</v>
      </c>
      <c r="J59" s="300">
        <f>'3.sz.m Önk  bev.'!J59+'5.1 sz. m Köz Hiv'!I22+'5.2 sz. m ÁMK'!I21</f>
        <v>0</v>
      </c>
      <c r="K59" s="388">
        <f>'3.sz.m Önk  bev.'!L59+'5.1 sz. m Köz Hiv'!L22+'5.2 sz. m ÁMK'!L21</f>
        <v>138569128</v>
      </c>
      <c r="L59" s="300">
        <f>'3.sz.m Önk  bev.'!M59+'5.1 sz. m Köz Hiv'!M22+'5.2 sz. m ÁMK'!M21</f>
        <v>138569128</v>
      </c>
      <c r="M59" s="300">
        <f>'3.sz.m Önk  bev.'!N59+'5.1 sz. m Köz Hiv'!N22+'5.2 sz. m ÁMK'!N21</f>
        <v>0</v>
      </c>
      <c r="N59" s="300">
        <f>'3.sz.m Önk  bev.'!O59+'5.1 sz. m Köz Hiv'!O22+'5.2 sz. m ÁMK'!O21</f>
        <v>0</v>
      </c>
      <c r="O59" s="300"/>
      <c r="P59" s="300">
        <f>'3.sz.m Önk  bev.'!P59+'5.1 sz. m Köz Hiv'!P22+'5.2 sz. m ÁMK'!P21</f>
        <v>0</v>
      </c>
      <c r="Q59" s="300">
        <f>'3.sz.m Önk  bev.'!Q59+'5.1 sz. m Köz Hiv'!Q22+'5.2 sz. m ÁMK'!Q21</f>
        <v>0</v>
      </c>
      <c r="R59" s="802" t="e">
        <f>P59/N59</f>
        <v>#DIV/0!</v>
      </c>
      <c r="S59" s="388">
        <v>0</v>
      </c>
      <c r="T59" s="300"/>
      <c r="U59" s="300"/>
      <c r="V59" s="300"/>
      <c r="W59" s="300"/>
      <c r="X59" s="300"/>
    </row>
    <row r="60" spans="1:24" ht="35.25" customHeight="1" thickBot="1">
      <c r="A60" s="115" t="s">
        <v>63</v>
      </c>
      <c r="B60" s="1014" t="s">
        <v>82</v>
      </c>
      <c r="C60" s="1014"/>
      <c r="D60" s="1014"/>
      <c r="E60" s="375">
        <f aca="true" t="shared" si="21" ref="E60:N60">E55+E56</f>
        <v>617078079</v>
      </c>
      <c r="F60" s="79">
        <f t="shared" si="21"/>
        <v>617078079</v>
      </c>
      <c r="G60" s="79">
        <f t="shared" si="21"/>
        <v>0</v>
      </c>
      <c r="H60" s="79">
        <f t="shared" si="21"/>
        <v>0</v>
      </c>
      <c r="I60" s="79">
        <f t="shared" si="21"/>
        <v>0</v>
      </c>
      <c r="J60" s="79">
        <f t="shared" si="21"/>
        <v>0</v>
      </c>
      <c r="K60" s="375">
        <f t="shared" si="21"/>
        <v>596430286</v>
      </c>
      <c r="L60" s="79">
        <f t="shared" si="21"/>
        <v>596430286</v>
      </c>
      <c r="M60" s="79">
        <f t="shared" si="21"/>
        <v>32342</v>
      </c>
      <c r="N60" s="79">
        <f t="shared" si="21"/>
        <v>0</v>
      </c>
      <c r="O60" s="79"/>
      <c r="P60" s="79">
        <f>P55+P56</f>
        <v>0</v>
      </c>
      <c r="Q60" s="79">
        <f>Q55+Q56</f>
        <v>0</v>
      </c>
      <c r="R60" s="803" t="e">
        <f t="shared" si="3"/>
        <v>#DIV/0!</v>
      </c>
      <c r="S60" s="375">
        <f aca="true" t="shared" si="22" ref="S60:X60">S55+S56</f>
        <v>20647793</v>
      </c>
      <c r="T60" s="79">
        <f t="shared" si="22"/>
        <v>20647793</v>
      </c>
      <c r="U60" s="79">
        <f t="shared" si="22"/>
        <v>0</v>
      </c>
      <c r="V60" s="79">
        <f t="shared" si="22"/>
        <v>0</v>
      </c>
      <c r="W60" s="79">
        <f t="shared" si="22"/>
        <v>0</v>
      </c>
      <c r="X60" s="79">
        <f t="shared" si="22"/>
        <v>0</v>
      </c>
    </row>
    <row r="61" spans="1:24" ht="21.75" customHeight="1" hidden="1" thickBot="1">
      <c r="A61" s="1009" t="s">
        <v>263</v>
      </c>
      <c r="B61" s="1010"/>
      <c r="C61" s="1010"/>
      <c r="D61" s="1010"/>
      <c r="E61" s="607"/>
      <c r="F61" s="608"/>
      <c r="G61" s="608"/>
      <c r="H61" s="608"/>
      <c r="I61" s="608"/>
      <c r="J61" s="608"/>
      <c r="K61" s="607"/>
      <c r="L61" s="608"/>
      <c r="M61" s="608"/>
      <c r="N61" s="608"/>
      <c r="O61" s="608"/>
      <c r="P61" s="608"/>
      <c r="Q61" s="608"/>
      <c r="R61" s="613"/>
      <c r="S61" s="607"/>
      <c r="T61" s="608"/>
      <c r="U61" s="608"/>
      <c r="V61" s="608"/>
      <c r="W61" s="608"/>
      <c r="X61" s="608"/>
    </row>
    <row r="62" spans="1:24" ht="21.75" customHeight="1" thickBot="1">
      <c r="A62" s="1013" t="s">
        <v>7</v>
      </c>
      <c r="B62" s="1014"/>
      <c r="C62" s="1014"/>
      <c r="D62" s="1014"/>
      <c r="E62" s="427">
        <f aca="true" t="shared" si="23" ref="E62:N62">E60+E61</f>
        <v>617078079</v>
      </c>
      <c r="F62" s="428">
        <f t="shared" si="23"/>
        <v>617078079</v>
      </c>
      <c r="G62" s="428">
        <f t="shared" si="23"/>
        <v>0</v>
      </c>
      <c r="H62" s="428">
        <f t="shared" si="23"/>
        <v>0</v>
      </c>
      <c r="I62" s="428">
        <f t="shared" si="23"/>
        <v>0</v>
      </c>
      <c r="J62" s="428">
        <f t="shared" si="23"/>
        <v>0</v>
      </c>
      <c r="K62" s="427">
        <f t="shared" si="23"/>
        <v>596430286</v>
      </c>
      <c r="L62" s="428">
        <f t="shared" si="23"/>
        <v>596430286</v>
      </c>
      <c r="M62" s="428">
        <f t="shared" si="23"/>
        <v>32342</v>
      </c>
      <c r="N62" s="428">
        <f t="shared" si="23"/>
        <v>0</v>
      </c>
      <c r="O62" s="428"/>
      <c r="P62" s="428">
        <f>P60+P61</f>
        <v>0</v>
      </c>
      <c r="Q62" s="428">
        <f>Q60+Q61</f>
        <v>0</v>
      </c>
      <c r="R62" s="430" t="e">
        <f t="shared" si="3"/>
        <v>#DIV/0!</v>
      </c>
      <c r="S62" s="427">
        <f aca="true" t="shared" si="24" ref="S62:X62">S60+S61</f>
        <v>20647793</v>
      </c>
      <c r="T62" s="428">
        <f t="shared" si="24"/>
        <v>20647793</v>
      </c>
      <c r="U62" s="428">
        <f t="shared" si="24"/>
        <v>0</v>
      </c>
      <c r="V62" s="428">
        <f t="shared" si="24"/>
        <v>0</v>
      </c>
      <c r="W62" s="428">
        <f t="shared" si="24"/>
        <v>0</v>
      </c>
      <c r="X62" s="428">
        <f t="shared" si="24"/>
        <v>0</v>
      </c>
    </row>
    <row r="63" spans="1:24" ht="21.75" customHeight="1">
      <c r="A63" s="610"/>
      <c r="B63" s="611"/>
      <c r="C63" s="611"/>
      <c r="D63" s="611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</row>
    <row r="64" spans="1:22" ht="21.75" customHeight="1">
      <c r="A64" s="94"/>
      <c r="B64" s="141"/>
      <c r="C64" s="141"/>
      <c r="D64" s="141"/>
      <c r="E64" s="342"/>
      <c r="F64" s="342"/>
      <c r="G64" s="341"/>
      <c r="H64" s="341"/>
      <c r="I64" s="342"/>
      <c r="J64" s="341">
        <f>J62-'1 .sz.m.önk.össz.kiad.'!J36</f>
        <v>0</v>
      </c>
      <c r="K64" s="342"/>
      <c r="T64" s="342"/>
      <c r="U64" s="342"/>
      <c r="V64" s="342"/>
    </row>
    <row r="65" spans="1:22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T65" s="342"/>
      <c r="U65" s="342"/>
      <c r="V65" s="342"/>
    </row>
    <row r="66" spans="1:22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T66" s="342"/>
      <c r="U66" s="342"/>
      <c r="V66" s="342"/>
    </row>
    <row r="67" spans="5:22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T67" s="342"/>
      <c r="U67" s="342"/>
      <c r="V67" s="342"/>
    </row>
    <row r="68" spans="5:22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T68" s="342"/>
      <c r="U68" s="342"/>
      <c r="V68" s="342"/>
    </row>
    <row r="69" spans="5:22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T69" s="342"/>
      <c r="U69" s="342"/>
      <c r="V69" s="342"/>
    </row>
    <row r="70" spans="4:22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T70" s="342"/>
      <c r="U70" s="342"/>
      <c r="V70" s="342"/>
    </row>
    <row r="71" spans="4:22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T71" s="342"/>
      <c r="U71" s="342"/>
      <c r="V71" s="342"/>
    </row>
    <row r="72" spans="4:22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T72" s="342"/>
      <c r="U72" s="342"/>
      <c r="V72" s="342"/>
    </row>
    <row r="73" spans="5:22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T73" s="342"/>
      <c r="U73" s="342"/>
      <c r="V73" s="342"/>
    </row>
    <row r="74" spans="5:22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T74" s="342"/>
      <c r="U74" s="342"/>
      <c r="V74" s="342"/>
    </row>
    <row r="75" spans="5:22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T75" s="342"/>
      <c r="U75" s="342"/>
      <c r="V75" s="342"/>
    </row>
    <row r="76" spans="5:22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T76" s="342"/>
      <c r="U76" s="342"/>
      <c r="V76" s="342"/>
    </row>
    <row r="77" spans="5:22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T77" s="342"/>
      <c r="U77" s="342"/>
      <c r="V77" s="342"/>
    </row>
    <row r="78" spans="5:22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T78" s="342"/>
      <c r="U78" s="342"/>
      <c r="V78" s="342"/>
    </row>
    <row r="79" spans="5:22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T79" s="342"/>
      <c r="U79" s="342"/>
      <c r="V79" s="342"/>
    </row>
    <row r="80" spans="5:22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T80" s="342"/>
      <c r="U80" s="342"/>
      <c r="V80" s="342"/>
    </row>
    <row r="81" spans="5:22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T81" s="342"/>
      <c r="U81" s="342"/>
      <c r="V81" s="342"/>
    </row>
    <row r="82" spans="5:22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T82" s="342"/>
      <c r="U82" s="342"/>
      <c r="V82" s="342"/>
    </row>
    <row r="83" spans="5:22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T83" s="342"/>
      <c r="U83" s="342"/>
      <c r="V83" s="342"/>
    </row>
    <row r="84" spans="5:22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T84" s="342"/>
      <c r="U84" s="342"/>
      <c r="V84" s="342"/>
    </row>
    <row r="85" spans="5:22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T85" s="342"/>
      <c r="U85" s="342"/>
      <c r="V85" s="342"/>
    </row>
    <row r="86" spans="5:22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T86" s="342"/>
      <c r="U86" s="342"/>
      <c r="V86" s="342"/>
    </row>
    <row r="87" spans="5:22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/>
      <c r="U87" s="342"/>
      <c r="V87" s="342"/>
    </row>
    <row r="88" spans="5:22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</row>
    <row r="89" spans="5:22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T89" s="342"/>
      <c r="U89" s="342"/>
      <c r="V89" s="342"/>
    </row>
    <row r="90" spans="5:22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T90" s="342"/>
      <c r="U90" s="342"/>
      <c r="V90" s="342"/>
    </row>
    <row r="91" spans="5:22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T91" s="342"/>
      <c r="U91" s="342"/>
      <c r="V91" s="342"/>
    </row>
    <row r="92" spans="5:22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T92" s="342"/>
      <c r="U92" s="342"/>
      <c r="V92" s="342"/>
    </row>
    <row r="93" spans="5:22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T93" s="342"/>
      <c r="U93" s="342"/>
      <c r="V93" s="342"/>
    </row>
    <row r="94" spans="5:22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T94" s="342"/>
      <c r="U94" s="342"/>
      <c r="V94" s="342"/>
    </row>
    <row r="95" spans="5:22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T95" s="342"/>
      <c r="U95" s="342"/>
      <c r="V95" s="342"/>
    </row>
    <row r="96" spans="5:22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T96" s="342"/>
      <c r="U96" s="342"/>
      <c r="V96" s="342"/>
    </row>
    <row r="97" spans="5:22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T97" s="342"/>
      <c r="U97" s="342"/>
      <c r="V97" s="342"/>
    </row>
    <row r="98" spans="5:22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T98" s="342"/>
      <c r="U98" s="342"/>
      <c r="V98" s="342"/>
    </row>
    <row r="99" spans="5:22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T99" s="342"/>
      <c r="U99" s="342"/>
      <c r="V99" s="342"/>
    </row>
    <row r="100" spans="5:22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T100" s="342"/>
      <c r="U100" s="342"/>
      <c r="V100" s="342"/>
    </row>
    <row r="101" spans="5:22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T101" s="342"/>
      <c r="U101" s="342"/>
      <c r="V101" s="342"/>
    </row>
    <row r="102" spans="5:22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T102" s="342"/>
      <c r="U102" s="342"/>
      <c r="V102" s="342"/>
    </row>
    <row r="103" spans="5:22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T103" s="342"/>
      <c r="U103" s="342"/>
      <c r="V103" s="342"/>
    </row>
    <row r="104" spans="5:22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T104" s="342"/>
      <c r="U104" s="342"/>
      <c r="V104" s="342"/>
    </row>
    <row r="105" spans="5:22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T105" s="342"/>
      <c r="U105" s="342"/>
      <c r="V105" s="342"/>
    </row>
    <row r="106" spans="5:22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T106" s="342"/>
      <c r="U106" s="342"/>
      <c r="V106" s="342"/>
    </row>
    <row r="107" spans="5:22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T107" s="342"/>
      <c r="U107" s="342"/>
      <c r="V107" s="342"/>
    </row>
    <row r="108" spans="5:22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T108" s="342"/>
      <c r="U108" s="342"/>
      <c r="V108" s="342"/>
    </row>
    <row r="109" spans="5:22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T109" s="342"/>
      <c r="U109" s="342"/>
      <c r="V109" s="342"/>
    </row>
    <row r="110" spans="5:22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T110" s="342"/>
      <c r="U110" s="342"/>
      <c r="V110" s="342"/>
    </row>
    <row r="111" spans="5:22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T111" s="342"/>
      <c r="U111" s="342"/>
      <c r="V111" s="342"/>
    </row>
  </sheetData>
  <sheetProtection/>
  <mergeCells count="45">
    <mergeCell ref="C30:D30"/>
    <mergeCell ref="A2:S2"/>
    <mergeCell ref="A4:C4"/>
    <mergeCell ref="B6:D6"/>
    <mergeCell ref="B7:D7"/>
    <mergeCell ref="E4:J4"/>
    <mergeCell ref="K4:R4"/>
    <mergeCell ref="C8:D8"/>
    <mergeCell ref="C28:D28"/>
    <mergeCell ref="S4:X4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1:D41"/>
    <mergeCell ref="C42:D42"/>
    <mergeCell ref="C43:D43"/>
    <mergeCell ref="C36:D36"/>
    <mergeCell ref="C35:D35"/>
    <mergeCell ref="C37:D37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C47:D47"/>
    <mergeCell ref="C33:D33"/>
    <mergeCell ref="C51:D51"/>
    <mergeCell ref="C34:D34"/>
    <mergeCell ref="B49:D49"/>
    <mergeCell ref="A61:D61"/>
    <mergeCell ref="C48:D48"/>
    <mergeCell ref="B56:D5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3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9" sqref="F9:F18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8" width="11.8515625" style="9" hidden="1" customWidth="1"/>
    <col min="9" max="9" width="9.28125" style="9" hidden="1" customWidth="1"/>
    <col min="10" max="10" width="11.8515625" style="9" hidden="1" customWidth="1"/>
    <col min="11" max="16384" width="9.140625" style="9" customWidth="1"/>
  </cols>
  <sheetData>
    <row r="1" spans="2:6" ht="12.75">
      <c r="B1" s="44"/>
      <c r="D1" s="1127" t="s">
        <v>220</v>
      </c>
      <c r="E1" s="1127"/>
      <c r="F1" s="12"/>
    </row>
    <row r="2" ht="12.75">
      <c r="B2" s="44"/>
    </row>
    <row r="3" spans="1:6" ht="18">
      <c r="A3" s="1128" t="s">
        <v>61</v>
      </c>
      <c r="B3" s="1128"/>
      <c r="C3" s="1128"/>
      <c r="D3" s="1128"/>
      <c r="E3" s="1128"/>
      <c r="F3" s="17"/>
    </row>
    <row r="4" spans="1:6" ht="18">
      <c r="A4" s="1128" t="s">
        <v>17</v>
      </c>
      <c r="B4" s="1128"/>
      <c r="C4" s="1128"/>
      <c r="D4" s="1128"/>
      <c r="E4" s="1128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129" t="s">
        <v>560</v>
      </c>
      <c r="B6" s="1129"/>
      <c r="C6" s="1129"/>
      <c r="D6" s="1129"/>
      <c r="E6" s="1129"/>
      <c r="F6" s="10"/>
    </row>
    <row r="7" spans="1:8" ht="16.5" thickBot="1">
      <c r="A7" s="11"/>
      <c r="B7" s="45"/>
      <c r="C7" s="34"/>
      <c r="D7" s="10"/>
      <c r="E7" s="669" t="s">
        <v>556</v>
      </c>
      <c r="F7" s="24"/>
      <c r="G7" s="24" t="s">
        <v>542</v>
      </c>
      <c r="H7" s="24"/>
    </row>
    <row r="8" spans="1:10" ht="45.75" customHeight="1" thickBot="1">
      <c r="A8" s="21" t="s">
        <v>20</v>
      </c>
      <c r="B8" s="35" t="s">
        <v>18</v>
      </c>
      <c r="C8" s="35" t="s">
        <v>19</v>
      </c>
      <c r="D8" s="832" t="s">
        <v>33</v>
      </c>
      <c r="E8" s="838" t="s">
        <v>215</v>
      </c>
      <c r="F8" s="35" t="s">
        <v>242</v>
      </c>
      <c r="G8" s="35" t="s">
        <v>245</v>
      </c>
      <c r="H8" s="35" t="s">
        <v>248</v>
      </c>
      <c r="I8" s="35" t="s">
        <v>264</v>
      </c>
      <c r="J8" s="35" t="s">
        <v>270</v>
      </c>
    </row>
    <row r="9" spans="1:10" s="16" customFormat="1" ht="30" customHeight="1">
      <c r="A9" s="29">
        <v>1</v>
      </c>
      <c r="B9" s="36" t="s">
        <v>363</v>
      </c>
      <c r="C9" s="36" t="s">
        <v>364</v>
      </c>
      <c r="D9" s="833" t="s">
        <v>15</v>
      </c>
      <c r="E9" s="839">
        <v>889000</v>
      </c>
      <c r="F9" s="839">
        <v>889000</v>
      </c>
      <c r="G9" s="839"/>
      <c r="H9" s="839"/>
      <c r="I9" s="839"/>
      <c r="J9" s="839"/>
    </row>
    <row r="10" spans="1:11" ht="30" customHeight="1">
      <c r="A10" s="39">
        <v>2</v>
      </c>
      <c r="B10" s="46" t="s">
        <v>225</v>
      </c>
      <c r="C10" s="40" t="s">
        <v>557</v>
      </c>
      <c r="D10" s="834" t="s">
        <v>15</v>
      </c>
      <c r="E10" s="840">
        <v>1118000</v>
      </c>
      <c r="F10" s="840">
        <v>1118000</v>
      </c>
      <c r="G10" s="840"/>
      <c r="H10" s="840"/>
      <c r="I10" s="840"/>
      <c r="J10" s="840"/>
      <c r="K10" s="691"/>
    </row>
    <row r="11" spans="1:10" ht="30" customHeight="1">
      <c r="A11" s="39">
        <v>3</v>
      </c>
      <c r="B11" s="46" t="s">
        <v>225</v>
      </c>
      <c r="C11" s="668" t="s">
        <v>558</v>
      </c>
      <c r="D11" s="834" t="s">
        <v>15</v>
      </c>
      <c r="E11" s="840">
        <v>152000</v>
      </c>
      <c r="F11" s="840">
        <v>152000</v>
      </c>
      <c r="G11" s="840"/>
      <c r="H11" s="840"/>
      <c r="I11" s="840"/>
      <c r="J11" s="840"/>
    </row>
    <row r="12" spans="1:10" ht="30" customHeight="1" hidden="1">
      <c r="A12" s="41">
        <v>4</v>
      </c>
      <c r="B12" s="46" t="s">
        <v>225</v>
      </c>
      <c r="C12" s="66" t="s">
        <v>485</v>
      </c>
      <c r="D12" s="835" t="s">
        <v>15</v>
      </c>
      <c r="E12" s="841"/>
      <c r="F12" s="841"/>
      <c r="G12" s="841"/>
      <c r="H12" s="841"/>
      <c r="I12" s="841"/>
      <c r="J12" s="842"/>
    </row>
    <row r="13" spans="1:10" ht="30" customHeight="1">
      <c r="A13" s="39">
        <v>4</v>
      </c>
      <c r="B13" s="46" t="s">
        <v>225</v>
      </c>
      <c r="C13" s="66" t="s">
        <v>559</v>
      </c>
      <c r="D13" s="835" t="s">
        <v>15</v>
      </c>
      <c r="E13" s="841">
        <v>70000</v>
      </c>
      <c r="F13" s="841">
        <v>70000</v>
      </c>
      <c r="G13" s="841"/>
      <c r="H13" s="841"/>
      <c r="I13" s="841"/>
      <c r="J13" s="842"/>
    </row>
    <row r="14" spans="1:10" ht="30" customHeight="1" hidden="1">
      <c r="A14" s="41">
        <v>6</v>
      </c>
      <c r="B14" s="46" t="s">
        <v>225</v>
      </c>
      <c r="C14" s="66" t="s">
        <v>486</v>
      </c>
      <c r="D14" s="836" t="s">
        <v>15</v>
      </c>
      <c r="E14" s="842"/>
      <c r="F14" s="842"/>
      <c r="G14" s="842"/>
      <c r="H14" s="842"/>
      <c r="I14" s="842"/>
      <c r="J14" s="842"/>
    </row>
    <row r="15" spans="1:10" ht="36.75" customHeight="1" thickBot="1">
      <c r="A15" s="39">
        <v>5</v>
      </c>
      <c r="B15" s="46" t="s">
        <v>225</v>
      </c>
      <c r="C15" s="66" t="s">
        <v>487</v>
      </c>
      <c r="D15" s="836" t="s">
        <v>15</v>
      </c>
      <c r="E15" s="842">
        <v>127000</v>
      </c>
      <c r="F15" s="842">
        <v>127000</v>
      </c>
      <c r="G15" s="842"/>
      <c r="H15" s="842"/>
      <c r="I15" s="842"/>
      <c r="J15" s="842"/>
    </row>
    <row r="16" spans="1:10" ht="36.75" customHeight="1" hidden="1">
      <c r="A16" s="67"/>
      <c r="B16" s="66"/>
      <c r="C16" s="66"/>
      <c r="D16" s="836" t="s">
        <v>15</v>
      </c>
      <c r="E16" s="842"/>
      <c r="F16" s="842"/>
      <c r="G16" s="842"/>
      <c r="H16" s="842"/>
      <c r="I16" s="842"/>
      <c r="J16" s="842"/>
    </row>
    <row r="17" spans="1:10" ht="36.75" customHeight="1" hidden="1" thickBot="1">
      <c r="A17" s="67"/>
      <c r="B17" s="66"/>
      <c r="C17" s="66"/>
      <c r="D17" s="836" t="s">
        <v>16</v>
      </c>
      <c r="E17" s="842"/>
      <c r="F17" s="842"/>
      <c r="G17" s="842"/>
      <c r="H17" s="842"/>
      <c r="I17" s="842"/>
      <c r="J17" s="842"/>
    </row>
    <row r="18" spans="1:10" s="38" customFormat="1" ht="30" customHeight="1" thickBot="1">
      <c r="A18" s="1125" t="s">
        <v>1</v>
      </c>
      <c r="B18" s="1126"/>
      <c r="C18" s="37"/>
      <c r="D18" s="837"/>
      <c r="E18" s="843">
        <f aca="true" t="shared" si="0" ref="E18:J18">SUM(E9:E17)</f>
        <v>2356000</v>
      </c>
      <c r="F18" s="843">
        <f>SUM(F9:F17)</f>
        <v>2356000</v>
      </c>
      <c r="G18" s="843">
        <f t="shared" si="0"/>
        <v>0</v>
      </c>
      <c r="H18" s="843">
        <f t="shared" si="0"/>
        <v>0</v>
      </c>
      <c r="I18" s="843">
        <f t="shared" si="0"/>
        <v>0</v>
      </c>
      <c r="J18" s="843">
        <f t="shared" si="0"/>
        <v>0</v>
      </c>
    </row>
  </sheetData>
  <sheetProtection/>
  <mergeCells count="5">
    <mergeCell ref="A18:B18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workbookViewId="0" topLeftCell="C1">
      <selection activeCell="L7" sqref="L7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90" customWidth="1"/>
    <col min="5" max="5" width="12.7109375" style="690" bestFit="1" customWidth="1"/>
    <col min="6" max="6" width="9.00390625" style="690" hidden="1" customWidth="1"/>
    <col min="7" max="10" width="9.7109375" style="690" hidden="1" customWidth="1"/>
    <col min="11" max="11" width="14.140625" style="691" customWidth="1"/>
    <col min="12" max="12" width="12.7109375" style="691" bestFit="1" customWidth="1"/>
    <col min="13" max="15" width="8.8515625" style="691" hidden="1" customWidth="1"/>
    <col min="16" max="16" width="10.7109375" style="691" hidden="1" customWidth="1"/>
    <col min="17" max="17" width="10.421875" style="691" hidden="1" customWidth="1"/>
    <col min="18" max="18" width="13.00390625" style="691" customWidth="1"/>
    <col min="19" max="19" width="11.421875" style="691" bestFit="1" customWidth="1"/>
    <col min="20" max="20" width="9.00390625" style="9" hidden="1" customWidth="1"/>
    <col min="21" max="23" width="9.28125" style="9" hidden="1" customWidth="1"/>
    <col min="24" max="24" width="9.421875" style="9" hidden="1" customWidth="1"/>
    <col min="25" max="16384" width="9.140625" style="9" customWidth="1"/>
  </cols>
  <sheetData>
    <row r="1" spans="4:19" ht="12.75">
      <c r="D1" s="684"/>
      <c r="E1" s="684"/>
      <c r="F1" s="684"/>
      <c r="G1" s="684"/>
      <c r="H1" s="684"/>
      <c r="I1" s="684"/>
      <c r="J1" s="684"/>
      <c r="K1" s="1139" t="s">
        <v>383</v>
      </c>
      <c r="L1" s="1139"/>
      <c r="M1" s="1139"/>
      <c r="N1" s="1139"/>
      <c r="O1" s="1139"/>
      <c r="P1" s="1139"/>
      <c r="Q1" s="1139"/>
      <c r="R1" s="1139"/>
      <c r="S1" s="685"/>
    </row>
    <row r="2" spans="1:19" ht="16.5" customHeight="1">
      <c r="A2" s="1140" t="s">
        <v>411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686"/>
    </row>
    <row r="3" spans="1:19" ht="15" customHeight="1">
      <c r="A3" s="1141" t="s">
        <v>561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687"/>
    </row>
    <row r="4" spans="1:19" ht="15" customHeight="1">
      <c r="A4" s="1142" t="s">
        <v>412</v>
      </c>
      <c r="B4" s="1142"/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688"/>
    </row>
    <row r="5" spans="2:18" ht="13.5" thickBot="1">
      <c r="B5" s="689"/>
      <c r="C5" s="689"/>
      <c r="R5" s="692" t="s">
        <v>556</v>
      </c>
    </row>
    <row r="6" spans="1:25" s="695" customFormat="1" ht="41.25" customHeight="1" thickBot="1">
      <c r="A6" s="693" t="s">
        <v>6</v>
      </c>
      <c r="B6" s="1143" t="s">
        <v>4</v>
      </c>
      <c r="C6" s="1143"/>
      <c r="D6" s="1144" t="s">
        <v>5</v>
      </c>
      <c r="E6" s="1145"/>
      <c r="F6" s="1145"/>
      <c r="G6" s="1145"/>
      <c r="H6" s="1145"/>
      <c r="I6" s="1146"/>
      <c r="J6" s="1147"/>
      <c r="K6" s="1144" t="s">
        <v>413</v>
      </c>
      <c r="L6" s="1145"/>
      <c r="M6" s="1145"/>
      <c r="N6" s="1145"/>
      <c r="O6" s="1146"/>
      <c r="P6" s="1146"/>
      <c r="Q6" s="1147"/>
      <c r="R6" s="1144" t="s">
        <v>414</v>
      </c>
      <c r="S6" s="1145"/>
      <c r="T6" s="1145"/>
      <c r="U6" s="1145"/>
      <c r="V6" s="1145"/>
      <c r="W6" s="1146"/>
      <c r="X6" s="1147"/>
      <c r="Y6" s="694"/>
    </row>
    <row r="7" spans="1:24" s="695" customFormat="1" ht="41.25" customHeight="1" thickBot="1">
      <c r="A7" s="696"/>
      <c r="B7" s="697"/>
      <c r="C7" s="697"/>
      <c r="D7" s="698" t="s">
        <v>70</v>
      </c>
      <c r="E7" s="699" t="s">
        <v>242</v>
      </c>
      <c r="F7" s="699" t="s">
        <v>245</v>
      </c>
      <c r="G7" s="699" t="s">
        <v>248</v>
      </c>
      <c r="H7" s="699" t="s">
        <v>264</v>
      </c>
      <c r="I7" s="976" t="s">
        <v>270</v>
      </c>
      <c r="J7" s="700" t="s">
        <v>385</v>
      </c>
      <c r="K7" s="698" t="s">
        <v>70</v>
      </c>
      <c r="L7" s="699" t="s">
        <v>242</v>
      </c>
      <c r="M7" s="699" t="s">
        <v>245</v>
      </c>
      <c r="N7" s="699" t="s">
        <v>248</v>
      </c>
      <c r="O7" s="699" t="s">
        <v>264</v>
      </c>
      <c r="P7" s="976" t="s">
        <v>270</v>
      </c>
      <c r="Q7" s="700" t="s">
        <v>385</v>
      </c>
      <c r="R7" s="698" t="s">
        <v>70</v>
      </c>
      <c r="S7" s="699" t="s">
        <v>242</v>
      </c>
      <c r="T7" s="699" t="s">
        <v>245</v>
      </c>
      <c r="U7" s="699" t="s">
        <v>248</v>
      </c>
      <c r="V7" s="699" t="s">
        <v>264</v>
      </c>
      <c r="W7" s="976" t="s">
        <v>270</v>
      </c>
      <c r="X7" s="700" t="s">
        <v>385</v>
      </c>
    </row>
    <row r="8" spans="1:24" ht="27.75" customHeight="1">
      <c r="A8" s="59">
        <v>1</v>
      </c>
      <c r="B8" s="1138" t="s">
        <v>415</v>
      </c>
      <c r="C8" s="1138"/>
      <c r="D8" s="701">
        <v>2007200</v>
      </c>
      <c r="E8" s="701">
        <v>2007200</v>
      </c>
      <c r="F8" s="701"/>
      <c r="G8" s="701"/>
      <c r="H8" s="701"/>
      <c r="I8" s="701"/>
      <c r="J8" s="703"/>
      <c r="K8" s="701">
        <v>2007200</v>
      </c>
      <c r="L8" s="701">
        <v>2007200</v>
      </c>
      <c r="M8" s="701"/>
      <c r="N8" s="701"/>
      <c r="O8" s="701"/>
      <c r="P8" s="701"/>
      <c r="Q8" s="703"/>
      <c r="R8" s="701"/>
      <c r="S8" s="702"/>
      <c r="T8" s="702"/>
      <c r="U8" s="702"/>
      <c r="V8" s="702"/>
      <c r="W8" s="977"/>
      <c r="X8" s="704"/>
    </row>
    <row r="9" spans="1:24" ht="27.75" customHeight="1">
      <c r="A9" s="60">
        <v>2</v>
      </c>
      <c r="B9" s="1131" t="s">
        <v>416</v>
      </c>
      <c r="C9" s="1131"/>
      <c r="D9" s="706">
        <v>122133</v>
      </c>
      <c r="E9" s="706">
        <v>122133</v>
      </c>
      <c r="F9" s="706"/>
      <c r="G9" s="706"/>
      <c r="H9" s="706"/>
      <c r="I9" s="706"/>
      <c r="J9" s="708"/>
      <c r="K9" s="706">
        <v>122133</v>
      </c>
      <c r="L9" s="706">
        <v>122133</v>
      </c>
      <c r="M9" s="706"/>
      <c r="N9" s="706"/>
      <c r="O9" s="706"/>
      <c r="P9" s="706"/>
      <c r="Q9" s="708"/>
      <c r="R9" s="706"/>
      <c r="S9" s="707"/>
      <c r="T9" s="707"/>
      <c r="U9" s="707"/>
      <c r="V9" s="707"/>
      <c r="W9" s="978"/>
      <c r="X9" s="709"/>
    </row>
    <row r="10" spans="1:24" ht="27.75" customHeight="1">
      <c r="A10" s="60">
        <v>3</v>
      </c>
      <c r="B10" s="1131" t="s">
        <v>417</v>
      </c>
      <c r="C10" s="1131"/>
      <c r="D10" s="706">
        <v>2000000</v>
      </c>
      <c r="E10" s="706">
        <v>2000000</v>
      </c>
      <c r="F10" s="706"/>
      <c r="G10" s="706"/>
      <c r="H10" s="706"/>
      <c r="I10" s="706"/>
      <c r="J10" s="708"/>
      <c r="K10" s="706">
        <v>2000000</v>
      </c>
      <c r="L10" s="706">
        <v>2000000</v>
      </c>
      <c r="M10" s="706"/>
      <c r="N10" s="706"/>
      <c r="O10" s="706"/>
      <c r="P10" s="706"/>
      <c r="Q10" s="708"/>
      <c r="R10" s="706"/>
      <c r="S10" s="707"/>
      <c r="T10" s="707"/>
      <c r="U10" s="707"/>
      <c r="V10" s="707"/>
      <c r="W10" s="978"/>
      <c r="X10" s="709"/>
    </row>
    <row r="11" spans="1:24" ht="27.75" customHeight="1">
      <c r="A11" s="60">
        <v>4</v>
      </c>
      <c r="B11" s="1131" t="s">
        <v>418</v>
      </c>
      <c r="C11" s="1131"/>
      <c r="D11" s="706">
        <v>1841724</v>
      </c>
      <c r="E11" s="706">
        <v>1841724</v>
      </c>
      <c r="F11" s="706"/>
      <c r="G11" s="706"/>
      <c r="H11" s="706"/>
      <c r="I11" s="706"/>
      <c r="J11" s="708"/>
      <c r="K11" s="706"/>
      <c r="L11" s="706"/>
      <c r="M11" s="706"/>
      <c r="N11" s="706"/>
      <c r="O11" s="706"/>
      <c r="P11" s="706"/>
      <c r="Q11" s="708"/>
      <c r="R11" s="706">
        <v>1841724</v>
      </c>
      <c r="S11" s="706">
        <v>1841724</v>
      </c>
      <c r="T11" s="706"/>
      <c r="U11" s="707"/>
      <c r="V11" s="707"/>
      <c r="W11" s="707"/>
      <c r="X11" s="708" t="e">
        <f>V11/U11</f>
        <v>#DIV/0!</v>
      </c>
    </row>
    <row r="12" spans="1:24" ht="27.75" customHeight="1">
      <c r="A12" s="60">
        <v>5</v>
      </c>
      <c r="B12" s="1131" t="s">
        <v>419</v>
      </c>
      <c r="C12" s="1131"/>
      <c r="D12" s="706">
        <v>4567397</v>
      </c>
      <c r="E12" s="706">
        <v>4567397</v>
      </c>
      <c r="F12" s="706"/>
      <c r="G12" s="706"/>
      <c r="H12" s="706"/>
      <c r="I12" s="706"/>
      <c r="J12" s="708"/>
      <c r="K12" s="706">
        <v>4567397</v>
      </c>
      <c r="L12" s="706">
        <v>4567397</v>
      </c>
      <c r="M12" s="706"/>
      <c r="N12" s="706"/>
      <c r="O12" s="706"/>
      <c r="P12" s="706"/>
      <c r="Q12" s="708"/>
      <c r="R12" s="706"/>
      <c r="S12" s="707"/>
      <c r="T12" s="707"/>
      <c r="U12" s="707"/>
      <c r="V12" s="707"/>
      <c r="W12" s="978"/>
      <c r="X12" s="709"/>
    </row>
    <row r="13" spans="1:24" ht="27.75" customHeight="1">
      <c r="A13" s="60">
        <v>6</v>
      </c>
      <c r="B13" s="1131" t="s">
        <v>420</v>
      </c>
      <c r="C13" s="1131"/>
      <c r="D13" s="706">
        <v>47701306</v>
      </c>
      <c r="E13" s="706">
        <v>47701306</v>
      </c>
      <c r="F13" s="706"/>
      <c r="G13" s="706"/>
      <c r="H13" s="706"/>
      <c r="I13" s="706"/>
      <c r="J13" s="708"/>
      <c r="K13" s="706">
        <v>47701306</v>
      </c>
      <c r="L13" s="706">
        <v>47701306</v>
      </c>
      <c r="M13" s="706"/>
      <c r="N13" s="706"/>
      <c r="O13" s="706"/>
      <c r="P13" s="706"/>
      <c r="Q13" s="708"/>
      <c r="R13" s="706"/>
      <c r="S13" s="707"/>
      <c r="T13" s="707"/>
      <c r="U13" s="707"/>
      <c r="V13" s="707"/>
      <c r="W13" s="978"/>
      <c r="X13" s="709"/>
    </row>
    <row r="14" spans="1:24" ht="27.75" customHeight="1">
      <c r="A14" s="60">
        <v>7</v>
      </c>
      <c r="B14" s="705" t="s">
        <v>421</v>
      </c>
      <c r="C14" s="705"/>
      <c r="D14" s="706">
        <v>268100</v>
      </c>
      <c r="E14" s="706">
        <v>268100</v>
      </c>
      <c r="F14" s="706"/>
      <c r="G14" s="706"/>
      <c r="H14" s="706"/>
      <c r="I14" s="706"/>
      <c r="J14" s="708"/>
      <c r="K14" s="706">
        <v>268100</v>
      </c>
      <c r="L14" s="706">
        <v>268100</v>
      </c>
      <c r="M14" s="706"/>
      <c r="N14" s="706"/>
      <c r="O14" s="706"/>
      <c r="P14" s="706"/>
      <c r="Q14" s="708"/>
      <c r="R14" s="706"/>
      <c r="S14" s="707"/>
      <c r="T14" s="707"/>
      <c r="U14" s="707"/>
      <c r="V14" s="707"/>
      <c r="W14" s="978"/>
      <c r="X14" s="709"/>
    </row>
    <row r="15" spans="1:24" ht="27.75" customHeight="1">
      <c r="A15" s="60">
        <v>8</v>
      </c>
      <c r="B15" s="1131" t="s">
        <v>422</v>
      </c>
      <c r="C15" s="1131"/>
      <c r="D15" s="706">
        <v>2518068</v>
      </c>
      <c r="E15" s="706">
        <v>2518068</v>
      </c>
      <c r="F15" s="706"/>
      <c r="G15" s="706"/>
      <c r="H15" s="706"/>
      <c r="I15" s="706"/>
      <c r="J15" s="708"/>
      <c r="K15" s="706">
        <v>2518068</v>
      </c>
      <c r="L15" s="706">
        <v>2518068</v>
      </c>
      <c r="M15" s="706"/>
      <c r="N15" s="706"/>
      <c r="O15" s="706"/>
      <c r="P15" s="706"/>
      <c r="Q15" s="708"/>
      <c r="R15" s="706"/>
      <c r="S15" s="707"/>
      <c r="T15" s="707"/>
      <c r="U15" s="707"/>
      <c r="V15" s="707"/>
      <c r="W15" s="978"/>
      <c r="X15" s="709"/>
    </row>
    <row r="16" spans="1:24" ht="27.75" customHeight="1">
      <c r="A16" s="60">
        <v>9</v>
      </c>
      <c r="B16" s="1131" t="s">
        <v>423</v>
      </c>
      <c r="C16" s="1131"/>
      <c r="D16" s="706">
        <v>198466</v>
      </c>
      <c r="E16" s="706">
        <v>198466</v>
      </c>
      <c r="F16" s="706"/>
      <c r="G16" s="706"/>
      <c r="H16" s="706"/>
      <c r="I16" s="706"/>
      <c r="J16" s="708"/>
      <c r="K16" s="706">
        <v>198466</v>
      </c>
      <c r="L16" s="706">
        <v>198466</v>
      </c>
      <c r="M16" s="706"/>
      <c r="N16" s="706"/>
      <c r="O16" s="706"/>
      <c r="P16" s="706"/>
      <c r="Q16" s="708"/>
      <c r="R16" s="706"/>
      <c r="S16" s="707"/>
      <c r="T16" s="707"/>
      <c r="U16" s="707"/>
      <c r="V16" s="707"/>
      <c r="W16" s="978"/>
      <c r="X16" s="709"/>
    </row>
    <row r="17" spans="1:24" ht="36" customHeight="1" hidden="1">
      <c r="A17" s="60">
        <v>10</v>
      </c>
      <c r="B17" s="1132" t="s">
        <v>424</v>
      </c>
      <c r="C17" s="1133"/>
      <c r="D17" s="706"/>
      <c r="E17" s="706"/>
      <c r="F17" s="706"/>
      <c r="G17" s="706"/>
      <c r="H17" s="706"/>
      <c r="I17" s="706"/>
      <c r="J17" s="708"/>
      <c r="K17" s="706"/>
      <c r="L17" s="706"/>
      <c r="M17" s="706"/>
      <c r="N17" s="706"/>
      <c r="O17" s="706"/>
      <c r="P17" s="706"/>
      <c r="Q17" s="708"/>
      <c r="R17" s="706"/>
      <c r="S17" s="707"/>
      <c r="T17" s="707"/>
      <c r="U17" s="707"/>
      <c r="V17" s="707"/>
      <c r="W17" s="978"/>
      <c r="X17" s="709"/>
    </row>
    <row r="18" spans="1:24" ht="27.75" customHeight="1" thickBot="1">
      <c r="A18" s="60">
        <v>10</v>
      </c>
      <c r="B18" s="1134" t="s">
        <v>425</v>
      </c>
      <c r="C18" s="1134"/>
      <c r="D18" s="710">
        <v>1206500</v>
      </c>
      <c r="E18" s="710">
        <v>1206500</v>
      </c>
      <c r="F18" s="710"/>
      <c r="G18" s="710"/>
      <c r="H18" s="710"/>
      <c r="I18" s="710"/>
      <c r="J18" s="708"/>
      <c r="K18" s="710">
        <v>1206500</v>
      </c>
      <c r="L18" s="710">
        <v>1206500</v>
      </c>
      <c r="M18" s="710"/>
      <c r="N18" s="710"/>
      <c r="O18" s="710"/>
      <c r="P18" s="710"/>
      <c r="Q18" s="708"/>
      <c r="R18" s="710"/>
      <c r="S18" s="711"/>
      <c r="T18" s="711"/>
      <c r="U18" s="711"/>
      <c r="V18" s="711"/>
      <c r="W18" s="979"/>
      <c r="X18" s="712"/>
    </row>
    <row r="19" spans="1:24" ht="27.75" customHeight="1" hidden="1">
      <c r="A19" s="60">
        <v>12</v>
      </c>
      <c r="B19" s="1135" t="s">
        <v>442</v>
      </c>
      <c r="C19" s="1134"/>
      <c r="D19" s="710"/>
      <c r="E19" s="710"/>
      <c r="F19" s="710"/>
      <c r="G19" s="710"/>
      <c r="H19" s="710"/>
      <c r="I19" s="710"/>
      <c r="J19" s="708"/>
      <c r="K19" s="710"/>
      <c r="L19" s="710"/>
      <c r="M19" s="710"/>
      <c r="N19" s="710"/>
      <c r="O19" s="710"/>
      <c r="P19" s="710"/>
      <c r="Q19" s="708"/>
      <c r="R19" s="710"/>
      <c r="S19" s="711"/>
      <c r="T19" s="711"/>
      <c r="U19" s="711"/>
      <c r="V19" s="711"/>
      <c r="W19" s="979"/>
      <c r="X19" s="712"/>
    </row>
    <row r="20" spans="1:24" ht="27.75" customHeight="1" hidden="1" thickBot="1">
      <c r="A20" s="713">
        <v>13</v>
      </c>
      <c r="B20" s="1136" t="s">
        <v>443</v>
      </c>
      <c r="C20" s="1137"/>
      <c r="D20" s="714"/>
      <c r="E20" s="714"/>
      <c r="F20" s="714"/>
      <c r="G20" s="714"/>
      <c r="H20" s="714"/>
      <c r="I20" s="714"/>
      <c r="J20" s="844"/>
      <c r="K20" s="714"/>
      <c r="L20" s="714"/>
      <c r="M20" s="714"/>
      <c r="N20" s="714"/>
      <c r="O20" s="714"/>
      <c r="P20" s="714"/>
      <c r="Q20" s="844"/>
      <c r="R20" s="714"/>
      <c r="S20" s="715"/>
      <c r="T20" s="715"/>
      <c r="U20" s="715"/>
      <c r="V20" s="715"/>
      <c r="W20" s="980"/>
      <c r="X20" s="716"/>
    </row>
    <row r="21" spans="1:24" ht="32.25" customHeight="1" thickBot="1">
      <c r="A21" s="717"/>
      <c r="B21" s="1130" t="s">
        <v>426</v>
      </c>
      <c r="C21" s="1130"/>
      <c r="D21" s="718">
        <f aca="true" t="shared" si="0" ref="D21:I21">SUM(D8:D18)</f>
        <v>62430894</v>
      </c>
      <c r="E21" s="718">
        <f>SUM(E8:E18)</f>
        <v>62430894</v>
      </c>
      <c r="F21" s="718">
        <f t="shared" si="0"/>
        <v>0</v>
      </c>
      <c r="G21" s="718">
        <f t="shared" si="0"/>
        <v>0</v>
      </c>
      <c r="H21" s="718">
        <f t="shared" si="0"/>
        <v>0</v>
      </c>
      <c r="I21" s="718">
        <f t="shared" si="0"/>
        <v>0</v>
      </c>
      <c r="J21" s="928" t="e">
        <f>H21/G21</f>
        <v>#DIV/0!</v>
      </c>
      <c r="K21" s="718">
        <f aca="true" t="shared" si="1" ref="K21:P21">SUM(K8:K18)</f>
        <v>60589170</v>
      </c>
      <c r="L21" s="718">
        <f>SUM(L8:L18)</f>
        <v>60589170</v>
      </c>
      <c r="M21" s="718">
        <f t="shared" si="1"/>
        <v>0</v>
      </c>
      <c r="N21" s="718">
        <f t="shared" si="1"/>
        <v>0</v>
      </c>
      <c r="O21" s="718">
        <f t="shared" si="1"/>
        <v>0</v>
      </c>
      <c r="P21" s="718">
        <f t="shared" si="1"/>
        <v>0</v>
      </c>
      <c r="Q21" s="928" t="e">
        <f>O21/N21</f>
        <v>#DIV/0!</v>
      </c>
      <c r="R21" s="718">
        <f aca="true" t="shared" si="2" ref="R21:W21">SUM(R8:R18)</f>
        <v>1841724</v>
      </c>
      <c r="S21" s="719">
        <f t="shared" si="2"/>
        <v>1841724</v>
      </c>
      <c r="T21" s="719">
        <f t="shared" si="2"/>
        <v>0</v>
      </c>
      <c r="U21" s="719">
        <f t="shared" si="2"/>
        <v>0</v>
      </c>
      <c r="V21" s="719">
        <f t="shared" si="2"/>
        <v>0</v>
      </c>
      <c r="W21" s="719">
        <f t="shared" si="2"/>
        <v>0</v>
      </c>
      <c r="X21" s="720" t="e">
        <f>V21/U21</f>
        <v>#DIV/0!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91"/>
      <c r="I25" s="691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1">
    <mergeCell ref="K1:R1"/>
    <mergeCell ref="A2:R2"/>
    <mergeCell ref="A3:R3"/>
    <mergeCell ref="A4:R4"/>
    <mergeCell ref="B6:C6"/>
    <mergeCell ref="D6:J6"/>
    <mergeCell ref="K6:Q6"/>
    <mergeCell ref="R6:X6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75" zoomScaleNormal="75" workbookViewId="0" topLeftCell="A1">
      <selection activeCell="J47" sqref="J47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57421875" style="31" customWidth="1"/>
    <col min="4" max="4" width="17.00390625" style="31" customWidth="1"/>
    <col min="5" max="6" width="17.00390625" style="31" hidden="1" customWidth="1"/>
    <col min="7" max="8" width="12.7109375" style="31" hidden="1" customWidth="1"/>
    <col min="9" max="9" width="5.28125" style="31" hidden="1" customWidth="1"/>
    <col min="10" max="10" width="21.00390625" style="31" customWidth="1"/>
    <col min="11" max="11" width="17.00390625" style="31" customWidth="1"/>
    <col min="12" max="13" width="17.00390625" style="31" hidden="1" customWidth="1"/>
    <col min="14" max="15" width="12.7109375" style="31" hidden="1" customWidth="1"/>
    <col min="16" max="16" width="12.57421875" style="31" hidden="1" customWidth="1"/>
    <col min="17" max="17" width="22.57421875" style="31" customWidth="1"/>
    <col min="18" max="18" width="14.28125" style="13" customWidth="1"/>
    <col min="19" max="20" width="10.421875" style="13" hidden="1" customWidth="1"/>
    <col min="21" max="22" width="12.71093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167" t="s">
        <v>384</v>
      </c>
      <c r="K1" s="1167"/>
      <c r="L1" s="1167"/>
      <c r="M1" s="1167"/>
      <c r="N1" s="1167"/>
      <c r="O1" s="1167"/>
      <c r="P1" s="1167"/>
      <c r="Q1" s="1167"/>
    </row>
    <row r="2" spans="1:17" ht="37.5" customHeight="1">
      <c r="A2" s="1168" t="s">
        <v>427</v>
      </c>
      <c r="B2" s="1168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</row>
    <row r="3" spans="1:17" ht="18.75" customHeight="1">
      <c r="A3" s="1170" t="s">
        <v>561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</row>
    <row r="4" spans="1:17" ht="15.75">
      <c r="A4" s="1171" t="s">
        <v>428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  <c r="L4" s="1171"/>
      <c r="M4" s="1171"/>
      <c r="N4" s="1171"/>
      <c r="O4" s="1171"/>
      <c r="P4" s="1171"/>
      <c r="Q4" s="1171"/>
    </row>
    <row r="5" spans="1:17" ht="19.5" thickBot="1">
      <c r="A5" s="722"/>
      <c r="B5" s="722"/>
      <c r="Q5" s="721" t="s">
        <v>542</v>
      </c>
    </row>
    <row r="6" spans="1:24" ht="19.5" customHeight="1">
      <c r="A6" s="1149" t="s">
        <v>429</v>
      </c>
      <c r="B6" s="1152" t="s">
        <v>430</v>
      </c>
      <c r="C6" s="1155" t="s">
        <v>5</v>
      </c>
      <c r="D6" s="1156"/>
      <c r="E6" s="1156"/>
      <c r="F6" s="1156"/>
      <c r="G6" s="1156"/>
      <c r="H6" s="1156"/>
      <c r="I6" s="1157"/>
      <c r="J6" s="1155" t="s">
        <v>431</v>
      </c>
      <c r="K6" s="1156"/>
      <c r="L6" s="1156"/>
      <c r="M6" s="1156"/>
      <c r="N6" s="1156"/>
      <c r="O6" s="1156"/>
      <c r="P6" s="1157"/>
      <c r="Q6" s="1155" t="s">
        <v>29</v>
      </c>
      <c r="R6" s="1156"/>
      <c r="S6" s="1156"/>
      <c r="T6" s="1156"/>
      <c r="U6" s="1156"/>
      <c r="V6" s="1156"/>
      <c r="W6" s="1164"/>
      <c r="X6" s="723"/>
    </row>
    <row r="7" spans="1:24" ht="12.75" customHeight="1">
      <c r="A7" s="1150"/>
      <c r="B7" s="1153"/>
      <c r="C7" s="1158"/>
      <c r="D7" s="1159"/>
      <c r="E7" s="1159"/>
      <c r="F7" s="1159"/>
      <c r="G7" s="1159"/>
      <c r="H7" s="1159"/>
      <c r="I7" s="1160"/>
      <c r="J7" s="1158"/>
      <c r="K7" s="1159"/>
      <c r="L7" s="1159"/>
      <c r="M7" s="1159"/>
      <c r="N7" s="1159"/>
      <c r="O7" s="1159"/>
      <c r="P7" s="1160"/>
      <c r="Q7" s="1158"/>
      <c r="R7" s="1159"/>
      <c r="S7" s="1159"/>
      <c r="T7" s="1159"/>
      <c r="U7" s="1159"/>
      <c r="V7" s="1159"/>
      <c r="W7" s="1165"/>
      <c r="X7" s="725"/>
    </row>
    <row r="8" spans="1:24" ht="20.25" customHeight="1" thickBot="1">
      <c r="A8" s="1151"/>
      <c r="B8" s="1154"/>
      <c r="C8" s="1161"/>
      <c r="D8" s="1162"/>
      <c r="E8" s="1162"/>
      <c r="F8" s="1162"/>
      <c r="G8" s="1162"/>
      <c r="H8" s="1162"/>
      <c r="I8" s="1163"/>
      <c r="J8" s="1161"/>
      <c r="K8" s="1162"/>
      <c r="L8" s="1162"/>
      <c r="M8" s="1162"/>
      <c r="N8" s="1162"/>
      <c r="O8" s="1162"/>
      <c r="P8" s="1163"/>
      <c r="Q8" s="1161"/>
      <c r="R8" s="1162"/>
      <c r="S8" s="1162"/>
      <c r="T8" s="1162"/>
      <c r="U8" s="1162"/>
      <c r="V8" s="1162"/>
      <c r="W8" s="1166"/>
      <c r="X8" s="725"/>
    </row>
    <row r="9" spans="1:24" ht="57" thickTop="1">
      <c r="A9" s="726"/>
      <c r="B9" s="724"/>
      <c r="C9" s="727" t="s">
        <v>70</v>
      </c>
      <c r="D9" s="727" t="s">
        <v>242</v>
      </c>
      <c r="E9" s="727" t="s">
        <v>245</v>
      </c>
      <c r="F9" s="727" t="s">
        <v>248</v>
      </c>
      <c r="G9" s="728" t="s">
        <v>264</v>
      </c>
      <c r="H9" s="728" t="s">
        <v>270</v>
      </c>
      <c r="I9" s="728" t="s">
        <v>252</v>
      </c>
      <c r="J9" s="727" t="s">
        <v>70</v>
      </c>
      <c r="K9" s="727" t="s">
        <v>242</v>
      </c>
      <c r="L9" s="727" t="s">
        <v>245</v>
      </c>
      <c r="M9" s="727" t="s">
        <v>248</v>
      </c>
      <c r="N9" s="728" t="s">
        <v>264</v>
      </c>
      <c r="O9" s="728" t="s">
        <v>270</v>
      </c>
      <c r="P9" s="728" t="s">
        <v>252</v>
      </c>
      <c r="Q9" s="727" t="s">
        <v>70</v>
      </c>
      <c r="R9" s="727" t="s">
        <v>242</v>
      </c>
      <c r="S9" s="727" t="s">
        <v>245</v>
      </c>
      <c r="T9" s="727" t="s">
        <v>248</v>
      </c>
      <c r="U9" s="728" t="s">
        <v>264</v>
      </c>
      <c r="V9" s="728" t="s">
        <v>270</v>
      </c>
      <c r="W9" s="729" t="s">
        <v>252</v>
      </c>
      <c r="X9" s="725"/>
    </row>
    <row r="10" spans="1:24" ht="27" customHeight="1">
      <c r="A10" s="730" t="s">
        <v>488</v>
      </c>
      <c r="B10" s="731" t="s">
        <v>216</v>
      </c>
      <c r="C10" s="732">
        <v>100000</v>
      </c>
      <c r="D10" s="732">
        <v>100000</v>
      </c>
      <c r="E10" s="732"/>
      <c r="F10" s="732"/>
      <c r="G10" s="732"/>
      <c r="H10" s="732"/>
      <c r="I10" s="734"/>
      <c r="J10" s="732"/>
      <c r="K10" s="732"/>
      <c r="L10" s="732"/>
      <c r="M10" s="732"/>
      <c r="N10" s="733"/>
      <c r="O10" s="733"/>
      <c r="P10" s="734"/>
      <c r="Q10" s="732">
        <v>100000</v>
      </c>
      <c r="R10" s="732">
        <v>100000</v>
      </c>
      <c r="S10" s="732"/>
      <c r="T10" s="732"/>
      <c r="U10" s="732"/>
      <c r="V10" s="732"/>
      <c r="W10" s="734" t="e">
        <f aca="true" t="shared" si="0" ref="W10:W15">U10/T10</f>
        <v>#DIV/0!</v>
      </c>
      <c r="X10" s="725"/>
    </row>
    <row r="11" spans="1:24" ht="27.75" customHeight="1">
      <c r="A11" s="730" t="s">
        <v>489</v>
      </c>
      <c r="B11" s="731" t="s">
        <v>216</v>
      </c>
      <c r="C11" s="732">
        <v>500000</v>
      </c>
      <c r="D11" s="732">
        <v>500000</v>
      </c>
      <c r="E11" s="732"/>
      <c r="F11" s="732"/>
      <c r="G11" s="732"/>
      <c r="H11" s="732"/>
      <c r="I11" s="734"/>
      <c r="J11" s="732"/>
      <c r="K11" s="732"/>
      <c r="L11" s="732"/>
      <c r="M11" s="732"/>
      <c r="N11" s="732"/>
      <c r="O11" s="733"/>
      <c r="P11" s="734"/>
      <c r="Q11" s="732">
        <v>500000</v>
      </c>
      <c r="R11" s="732">
        <v>500000</v>
      </c>
      <c r="S11" s="732"/>
      <c r="T11" s="732"/>
      <c r="U11" s="732"/>
      <c r="V11" s="732"/>
      <c r="W11" s="734" t="e">
        <f t="shared" si="0"/>
        <v>#DIV/0!</v>
      </c>
      <c r="X11" s="725"/>
    </row>
    <row r="12" spans="1:24" ht="27" customHeight="1" hidden="1">
      <c r="A12" s="730" t="s">
        <v>432</v>
      </c>
      <c r="B12" s="731" t="s">
        <v>216</v>
      </c>
      <c r="C12" s="732"/>
      <c r="D12" s="732"/>
      <c r="E12" s="732"/>
      <c r="F12" s="732"/>
      <c r="G12" s="732"/>
      <c r="H12" s="732"/>
      <c r="I12" s="734"/>
      <c r="J12" s="732"/>
      <c r="K12" s="732"/>
      <c r="L12" s="732"/>
      <c r="M12" s="732"/>
      <c r="N12" s="732"/>
      <c r="O12" s="732"/>
      <c r="P12" s="735"/>
      <c r="Q12" s="732"/>
      <c r="R12" s="732"/>
      <c r="S12" s="732"/>
      <c r="T12" s="732"/>
      <c r="U12" s="732"/>
      <c r="V12" s="732"/>
      <c r="W12" s="734" t="e">
        <f t="shared" si="0"/>
        <v>#DIV/0!</v>
      </c>
      <c r="X12" s="725"/>
    </row>
    <row r="13" spans="1:26" ht="28.5" customHeight="1">
      <c r="A13" s="730" t="s">
        <v>490</v>
      </c>
      <c r="B13" s="731" t="s">
        <v>216</v>
      </c>
      <c r="C13" s="732">
        <v>1150000</v>
      </c>
      <c r="D13" s="732">
        <v>1150000</v>
      </c>
      <c r="E13" s="732"/>
      <c r="F13" s="732"/>
      <c r="G13" s="732"/>
      <c r="H13" s="732"/>
      <c r="I13" s="734"/>
      <c r="J13" s="732"/>
      <c r="K13" s="732"/>
      <c r="L13" s="732"/>
      <c r="M13" s="732"/>
      <c r="N13" s="732"/>
      <c r="O13" s="732"/>
      <c r="P13" s="735"/>
      <c r="Q13" s="732">
        <v>1150000</v>
      </c>
      <c r="R13" s="732">
        <v>1150000</v>
      </c>
      <c r="S13" s="732"/>
      <c r="T13" s="732"/>
      <c r="U13" s="732"/>
      <c r="V13" s="732"/>
      <c r="W13" s="734" t="e">
        <f t="shared" si="0"/>
        <v>#DIV/0!</v>
      </c>
      <c r="X13" s="725"/>
      <c r="Z13" s="31"/>
    </row>
    <row r="14" spans="1:24" ht="32.25" customHeight="1">
      <c r="A14" s="730" t="s">
        <v>491</v>
      </c>
      <c r="B14" s="731" t="s">
        <v>216</v>
      </c>
      <c r="C14" s="732">
        <v>500000</v>
      </c>
      <c r="D14" s="732">
        <v>500000</v>
      </c>
      <c r="E14" s="732"/>
      <c r="F14" s="732"/>
      <c r="G14" s="732"/>
      <c r="H14" s="732"/>
      <c r="I14" s="734"/>
      <c r="J14" s="732"/>
      <c r="K14" s="732"/>
      <c r="L14" s="732"/>
      <c r="M14" s="732"/>
      <c r="N14" s="732"/>
      <c r="O14" s="732"/>
      <c r="P14" s="735"/>
      <c r="Q14" s="732">
        <v>500000</v>
      </c>
      <c r="R14" s="732">
        <v>500000</v>
      </c>
      <c r="S14" s="732"/>
      <c r="T14" s="732"/>
      <c r="U14" s="732"/>
      <c r="V14" s="732"/>
      <c r="W14" s="734" t="e">
        <f t="shared" si="0"/>
        <v>#DIV/0!</v>
      </c>
      <c r="X14" s="725"/>
    </row>
    <row r="15" spans="1:24" ht="33" customHeight="1">
      <c r="A15" s="730" t="s">
        <v>501</v>
      </c>
      <c r="B15" s="731" t="s">
        <v>216</v>
      </c>
      <c r="C15" s="737">
        <v>500000</v>
      </c>
      <c r="D15" s="737">
        <v>500000</v>
      </c>
      <c r="E15" s="737"/>
      <c r="F15" s="737"/>
      <c r="G15" s="737"/>
      <c r="H15" s="737"/>
      <c r="I15" s="734"/>
      <c r="J15" s="737"/>
      <c r="K15" s="737"/>
      <c r="L15" s="737"/>
      <c r="M15" s="737"/>
      <c r="N15" s="737"/>
      <c r="O15" s="737"/>
      <c r="P15" s="735"/>
      <c r="Q15" s="737">
        <v>500000</v>
      </c>
      <c r="R15" s="737">
        <v>500000</v>
      </c>
      <c r="S15" s="737"/>
      <c r="T15" s="737"/>
      <c r="U15" s="737"/>
      <c r="V15" s="737"/>
      <c r="W15" s="734" t="e">
        <f t="shared" si="0"/>
        <v>#DIV/0!</v>
      </c>
      <c r="X15" s="725"/>
    </row>
    <row r="16" spans="1:24" ht="33" customHeight="1">
      <c r="A16" s="730" t="s">
        <v>563</v>
      </c>
      <c r="B16" s="731" t="s">
        <v>217</v>
      </c>
      <c r="C16" s="737">
        <v>977016</v>
      </c>
      <c r="D16" s="737">
        <v>977016</v>
      </c>
      <c r="E16" s="737"/>
      <c r="F16" s="737"/>
      <c r="G16" s="737"/>
      <c r="H16" s="737"/>
      <c r="I16" s="735"/>
      <c r="J16" s="737">
        <v>644670</v>
      </c>
      <c r="K16" s="737">
        <v>644670</v>
      </c>
      <c r="L16" s="737"/>
      <c r="M16" s="737"/>
      <c r="N16" s="737"/>
      <c r="O16" s="737"/>
      <c r="P16" s="735"/>
      <c r="Q16" s="737">
        <f aca="true" t="shared" si="1" ref="Q16:R18">C16-J16</f>
        <v>332346</v>
      </c>
      <c r="R16" s="737">
        <f t="shared" si="1"/>
        <v>332346</v>
      </c>
      <c r="S16" s="737"/>
      <c r="T16" s="737"/>
      <c r="U16" s="737"/>
      <c r="V16" s="737"/>
      <c r="W16" s="929"/>
      <c r="X16" s="725"/>
    </row>
    <row r="17" spans="1:24" ht="33" customHeight="1" hidden="1" thickBot="1">
      <c r="A17" s="988" t="s">
        <v>520</v>
      </c>
      <c r="B17" s="989" t="s">
        <v>217</v>
      </c>
      <c r="C17" s="990"/>
      <c r="D17" s="990"/>
      <c r="E17" s="990"/>
      <c r="F17" s="990"/>
      <c r="G17" s="990"/>
      <c r="H17" s="990"/>
      <c r="I17" s="991"/>
      <c r="J17" s="990"/>
      <c r="K17" s="990"/>
      <c r="L17" s="990"/>
      <c r="M17" s="992"/>
      <c r="N17" s="990"/>
      <c r="O17" s="990"/>
      <c r="P17" s="991"/>
      <c r="Q17" s="737">
        <f t="shared" si="1"/>
        <v>0</v>
      </c>
      <c r="R17" s="737">
        <f t="shared" si="1"/>
        <v>0</v>
      </c>
      <c r="S17" s="990"/>
      <c r="T17" s="990"/>
      <c r="U17" s="990"/>
      <c r="V17" s="990"/>
      <c r="W17" s="929"/>
      <c r="X17" s="725"/>
    </row>
    <row r="18" spans="1:24" ht="33" customHeight="1" thickBot="1">
      <c r="A18" s="988" t="s">
        <v>562</v>
      </c>
      <c r="B18" s="989" t="s">
        <v>217</v>
      </c>
      <c r="C18" s="990">
        <v>1047750</v>
      </c>
      <c r="D18" s="990">
        <v>1047750</v>
      </c>
      <c r="E18" s="990"/>
      <c r="F18" s="990"/>
      <c r="G18" s="990"/>
      <c r="H18" s="990"/>
      <c r="I18" s="991"/>
      <c r="J18" s="990">
        <v>977900</v>
      </c>
      <c r="K18" s="990">
        <v>977900</v>
      </c>
      <c r="L18" s="990"/>
      <c r="M18" s="992"/>
      <c r="N18" s="990"/>
      <c r="O18" s="990"/>
      <c r="P18" s="991"/>
      <c r="Q18" s="737">
        <f t="shared" si="1"/>
        <v>69850</v>
      </c>
      <c r="R18" s="737">
        <f t="shared" si="1"/>
        <v>69850</v>
      </c>
      <c r="S18" s="990"/>
      <c r="T18" s="990"/>
      <c r="U18" s="990"/>
      <c r="V18" s="990"/>
      <c r="W18" s="929"/>
      <c r="X18" s="995"/>
    </row>
    <row r="19" spans="1:24" ht="39" customHeight="1" thickBot="1" thickTop="1">
      <c r="A19" s="738" t="s">
        <v>22</v>
      </c>
      <c r="B19" s="739"/>
      <c r="C19" s="740">
        <f>SUM(C10:C18)</f>
        <v>4774766</v>
      </c>
      <c r="D19" s="740">
        <f>SUM(D10:D18)</f>
        <v>4774766</v>
      </c>
      <c r="E19" s="740">
        <f aca="true" t="shared" si="2" ref="E19:Q19">SUM(E10:E18)</f>
        <v>0</v>
      </c>
      <c r="F19" s="740">
        <f t="shared" si="2"/>
        <v>0</v>
      </c>
      <c r="G19" s="740">
        <f t="shared" si="2"/>
        <v>0</v>
      </c>
      <c r="H19" s="740">
        <f t="shared" si="2"/>
        <v>0</v>
      </c>
      <c r="I19" s="740">
        <f t="shared" si="2"/>
        <v>0</v>
      </c>
      <c r="J19" s="740">
        <f t="shared" si="2"/>
        <v>1622570</v>
      </c>
      <c r="K19" s="740">
        <f>SUM(K10:K18)</f>
        <v>1622570</v>
      </c>
      <c r="L19" s="740">
        <f t="shared" si="2"/>
        <v>0</v>
      </c>
      <c r="M19" s="740">
        <f t="shared" si="2"/>
        <v>0</v>
      </c>
      <c r="N19" s="740">
        <f t="shared" si="2"/>
        <v>0</v>
      </c>
      <c r="O19" s="740">
        <f t="shared" si="2"/>
        <v>0</v>
      </c>
      <c r="P19" s="740">
        <f t="shared" si="2"/>
        <v>0</v>
      </c>
      <c r="Q19" s="740">
        <f t="shared" si="2"/>
        <v>3152196</v>
      </c>
      <c r="R19" s="740">
        <f>SUM(R10:R18)</f>
        <v>3152196</v>
      </c>
      <c r="S19" s="740">
        <f>SUM(S10:S15)</f>
        <v>0</v>
      </c>
      <c r="T19" s="740">
        <f>SUM(T10:T15)</f>
        <v>0</v>
      </c>
      <c r="U19" s="740">
        <f>SUM(U10:U15)</f>
        <v>0</v>
      </c>
      <c r="V19" s="740">
        <f>SUM(V10:V15)</f>
        <v>0</v>
      </c>
      <c r="W19" s="741">
        <f>U19/R19</f>
        <v>0</v>
      </c>
      <c r="X19" s="725"/>
    </row>
    <row r="20" spans="1:24" ht="19.5" customHeight="1">
      <c r="A20" s="742"/>
      <c r="B20" s="742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X20" s="744"/>
    </row>
    <row r="21" spans="1:17" ht="66" customHeight="1" hidden="1" thickBot="1">
      <c r="A21" s="1148" t="s">
        <v>433</v>
      </c>
      <c r="B21" s="1148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48"/>
      <c r="O21" s="1148"/>
      <c r="P21" s="1148"/>
      <c r="Q21" s="1148"/>
    </row>
    <row r="22" spans="1:24" ht="19.5" customHeight="1" hidden="1">
      <c r="A22" s="1149" t="s">
        <v>429</v>
      </c>
      <c r="B22" s="1152" t="s">
        <v>430</v>
      </c>
      <c r="C22" s="1155" t="s">
        <v>5</v>
      </c>
      <c r="D22" s="1156"/>
      <c r="E22" s="1156"/>
      <c r="F22" s="1156"/>
      <c r="G22" s="1156"/>
      <c r="H22" s="1156"/>
      <c r="I22" s="1157"/>
      <c r="J22" s="1155" t="s">
        <v>431</v>
      </c>
      <c r="K22" s="1156"/>
      <c r="L22" s="1156"/>
      <c r="M22" s="1156"/>
      <c r="N22" s="1156"/>
      <c r="O22" s="1156"/>
      <c r="P22" s="1157"/>
      <c r="Q22" s="1155" t="s">
        <v>29</v>
      </c>
      <c r="R22" s="1156"/>
      <c r="S22" s="1156"/>
      <c r="T22" s="1156"/>
      <c r="U22" s="1156"/>
      <c r="V22" s="1156"/>
      <c r="W22" s="1164"/>
      <c r="X22" s="725"/>
    </row>
    <row r="23" spans="1:24" s="746" customFormat="1" ht="19.5" customHeight="1" hidden="1">
      <c r="A23" s="1150"/>
      <c r="B23" s="1153"/>
      <c r="C23" s="1158"/>
      <c r="D23" s="1159"/>
      <c r="E23" s="1159"/>
      <c r="F23" s="1159"/>
      <c r="G23" s="1159"/>
      <c r="H23" s="1159"/>
      <c r="I23" s="1160"/>
      <c r="J23" s="1158"/>
      <c r="K23" s="1159"/>
      <c r="L23" s="1159"/>
      <c r="M23" s="1159"/>
      <c r="N23" s="1159"/>
      <c r="O23" s="1159"/>
      <c r="P23" s="1160"/>
      <c r="Q23" s="1158"/>
      <c r="R23" s="1159"/>
      <c r="S23" s="1159"/>
      <c r="T23" s="1159"/>
      <c r="U23" s="1159"/>
      <c r="V23" s="1159"/>
      <c r="W23" s="1165"/>
      <c r="X23" s="745"/>
    </row>
    <row r="24" spans="1:24" s="746" customFormat="1" ht="19.5" customHeight="1" hidden="1" thickBot="1">
      <c r="A24" s="1151"/>
      <c r="B24" s="1154"/>
      <c r="C24" s="1161"/>
      <c r="D24" s="1162"/>
      <c r="E24" s="1162"/>
      <c r="F24" s="1162"/>
      <c r="G24" s="1162"/>
      <c r="H24" s="1162"/>
      <c r="I24" s="1163"/>
      <c r="J24" s="1161"/>
      <c r="K24" s="1162"/>
      <c r="L24" s="1162"/>
      <c r="M24" s="1162"/>
      <c r="N24" s="1162"/>
      <c r="O24" s="1162"/>
      <c r="P24" s="1163"/>
      <c r="Q24" s="1161"/>
      <c r="R24" s="1162"/>
      <c r="S24" s="1162"/>
      <c r="T24" s="1162"/>
      <c r="U24" s="1162"/>
      <c r="V24" s="1162"/>
      <c r="W24" s="1166"/>
      <c r="X24" s="745"/>
    </row>
    <row r="25" spans="1:24" s="746" customFormat="1" ht="57.75" customHeight="1" hidden="1" thickTop="1">
      <c r="A25" s="747"/>
      <c r="B25" s="748"/>
      <c r="C25" s="728" t="s">
        <v>70</v>
      </c>
      <c r="D25" s="728" t="s">
        <v>242</v>
      </c>
      <c r="E25" s="728" t="s">
        <v>245</v>
      </c>
      <c r="F25" s="727" t="s">
        <v>248</v>
      </c>
      <c r="G25" s="728" t="s">
        <v>264</v>
      </c>
      <c r="H25" s="728" t="s">
        <v>270</v>
      </c>
      <c r="I25" s="728" t="s">
        <v>252</v>
      </c>
      <c r="J25" s="728" t="s">
        <v>70</v>
      </c>
      <c r="K25" s="728" t="s">
        <v>242</v>
      </c>
      <c r="L25" s="728" t="s">
        <v>245</v>
      </c>
      <c r="M25" s="727" t="s">
        <v>248</v>
      </c>
      <c r="N25" s="728" t="s">
        <v>264</v>
      </c>
      <c r="O25" s="728" t="s">
        <v>270</v>
      </c>
      <c r="P25" s="728" t="s">
        <v>252</v>
      </c>
      <c r="Q25" s="728" t="s">
        <v>70</v>
      </c>
      <c r="R25" s="728" t="s">
        <v>242</v>
      </c>
      <c r="S25" s="728" t="s">
        <v>245</v>
      </c>
      <c r="T25" s="727" t="s">
        <v>248</v>
      </c>
      <c r="U25" s="728" t="s">
        <v>264</v>
      </c>
      <c r="V25" s="728" t="s">
        <v>270</v>
      </c>
      <c r="W25" s="729" t="s">
        <v>252</v>
      </c>
      <c r="X25" s="745"/>
    </row>
    <row r="26" spans="1:24" s="746" customFormat="1" ht="34.5" customHeight="1" hidden="1">
      <c r="A26" s="749" t="s">
        <v>434</v>
      </c>
      <c r="B26" s="750" t="s">
        <v>217</v>
      </c>
      <c r="C26" s="752"/>
      <c r="D26" s="752"/>
      <c r="E26" s="752"/>
      <c r="F26" s="752"/>
      <c r="G26" s="752"/>
      <c r="H26" s="752"/>
      <c r="I26" s="734"/>
      <c r="J26" s="752"/>
      <c r="K26" s="752"/>
      <c r="L26" s="752"/>
      <c r="M26" s="752"/>
      <c r="N26" s="752"/>
      <c r="O26" s="751"/>
      <c r="P26" s="734"/>
      <c r="Q26" s="752"/>
      <c r="R26" s="752"/>
      <c r="S26" s="752"/>
      <c r="T26" s="752"/>
      <c r="U26" s="751"/>
      <c r="V26" s="751"/>
      <c r="W26" s="734" t="e">
        <f>U26/R26</f>
        <v>#DIV/0!</v>
      </c>
      <c r="X26" s="745"/>
    </row>
    <row r="27" spans="1:24" s="746" customFormat="1" ht="30" hidden="1">
      <c r="A27" s="753" t="s">
        <v>435</v>
      </c>
      <c r="B27" s="754" t="s">
        <v>217</v>
      </c>
      <c r="C27" s="752"/>
      <c r="D27" s="752"/>
      <c r="E27" s="752"/>
      <c r="F27" s="752"/>
      <c r="G27" s="752"/>
      <c r="H27" s="752"/>
      <c r="I27" s="734"/>
      <c r="J27" s="752"/>
      <c r="K27" s="752"/>
      <c r="L27" s="752"/>
      <c r="M27" s="752"/>
      <c r="N27" s="752"/>
      <c r="O27" s="751"/>
      <c r="P27" s="734"/>
      <c r="Q27" s="751"/>
      <c r="R27" s="751"/>
      <c r="S27" s="751"/>
      <c r="T27" s="751"/>
      <c r="U27" s="752"/>
      <c r="V27" s="752"/>
      <c r="W27" s="734" t="e">
        <f>U27/R27</f>
        <v>#DIV/0!</v>
      </c>
      <c r="X27" s="745"/>
    </row>
    <row r="28" spans="1:24" s="746" customFormat="1" ht="30.75" customHeight="1" hidden="1">
      <c r="A28" s="753" t="s">
        <v>436</v>
      </c>
      <c r="B28" s="754" t="s">
        <v>217</v>
      </c>
      <c r="C28" s="752"/>
      <c r="D28" s="752"/>
      <c r="E28" s="752"/>
      <c r="F28" s="752"/>
      <c r="G28" s="752"/>
      <c r="H28" s="752"/>
      <c r="I28" s="734"/>
      <c r="J28" s="752"/>
      <c r="K28" s="752"/>
      <c r="L28" s="752"/>
      <c r="M28" s="752"/>
      <c r="N28" s="752"/>
      <c r="O28" s="751"/>
      <c r="P28" s="734"/>
      <c r="Q28" s="751"/>
      <c r="R28" s="751"/>
      <c r="S28" s="751"/>
      <c r="T28" s="751"/>
      <c r="U28" s="752"/>
      <c r="V28" s="752"/>
      <c r="W28" s="734" t="e">
        <f>U28/R28</f>
        <v>#DIV/0!</v>
      </c>
      <c r="X28" s="745"/>
    </row>
    <row r="29" spans="1:24" s="746" customFormat="1" ht="31.5" customHeight="1" hidden="1" thickBot="1">
      <c r="A29" s="753" t="s">
        <v>437</v>
      </c>
      <c r="B29" s="754" t="s">
        <v>217</v>
      </c>
      <c r="C29" s="752"/>
      <c r="D29" s="752"/>
      <c r="E29" s="752"/>
      <c r="F29" s="752"/>
      <c r="G29" s="752"/>
      <c r="H29" s="752"/>
      <c r="I29" s="734"/>
      <c r="J29" s="752"/>
      <c r="K29" s="752"/>
      <c r="L29" s="752"/>
      <c r="M29" s="752"/>
      <c r="N29" s="752"/>
      <c r="O29" s="751"/>
      <c r="P29" s="734"/>
      <c r="Q29" s="751"/>
      <c r="R29" s="751"/>
      <c r="S29" s="751"/>
      <c r="T29" s="751"/>
      <c r="U29" s="752"/>
      <c r="V29" s="752"/>
      <c r="W29" s="734" t="e">
        <f>U29/R29</f>
        <v>#DIV/0!</v>
      </c>
      <c r="X29" s="745"/>
    </row>
    <row r="30" spans="1:24" s="746" customFormat="1" ht="31.5" customHeight="1" hidden="1" thickTop="1">
      <c r="A30" s="753" t="s">
        <v>438</v>
      </c>
      <c r="B30" s="754" t="s">
        <v>217</v>
      </c>
      <c r="C30" s="737"/>
      <c r="D30" s="737"/>
      <c r="E30" s="737"/>
      <c r="F30" s="737"/>
      <c r="G30" s="737"/>
      <c r="H30" s="737"/>
      <c r="I30" s="736" t="e">
        <f>G30/E30</f>
        <v>#DIV/0!</v>
      </c>
      <c r="J30" s="737"/>
      <c r="K30" s="737"/>
      <c r="L30" s="737"/>
      <c r="M30" s="737"/>
      <c r="N30" s="737"/>
      <c r="O30" s="981"/>
      <c r="P30" s="736" t="e">
        <f>N30/L30</f>
        <v>#DIV/0!</v>
      </c>
      <c r="Q30" s="737"/>
      <c r="R30" s="737"/>
      <c r="S30" s="737"/>
      <c r="T30" s="737"/>
      <c r="U30" s="737">
        <f>G30-N30</f>
        <v>0</v>
      </c>
      <c r="V30" s="981"/>
      <c r="W30" s="736" t="e">
        <f>U30/S30</f>
        <v>#DIV/0!</v>
      </c>
      <c r="X30" s="745"/>
    </row>
    <row r="31" spans="1:24" s="746" customFormat="1" ht="27.75" customHeight="1" hidden="1">
      <c r="A31" s="753" t="s">
        <v>439</v>
      </c>
      <c r="B31" s="754" t="s">
        <v>217</v>
      </c>
      <c r="C31" s="737"/>
      <c r="D31" s="737"/>
      <c r="E31" s="737"/>
      <c r="F31" s="737"/>
      <c r="G31" s="737"/>
      <c r="H31" s="737"/>
      <c r="I31" s="736">
        <v>0</v>
      </c>
      <c r="J31" s="737"/>
      <c r="K31" s="737"/>
      <c r="L31" s="737"/>
      <c r="M31" s="737"/>
      <c r="N31" s="737"/>
      <c r="O31" s="981"/>
      <c r="P31" s="736">
        <v>0</v>
      </c>
      <c r="Q31" s="737"/>
      <c r="R31" s="737"/>
      <c r="S31" s="737"/>
      <c r="T31" s="737"/>
      <c r="U31" s="737">
        <f>G31-N31</f>
        <v>0</v>
      </c>
      <c r="V31" s="981"/>
      <c r="W31" s="736">
        <v>0</v>
      </c>
      <c r="X31" s="745"/>
    </row>
    <row r="32" spans="1:24" ht="33" customHeight="1" hidden="1" thickBot="1">
      <c r="A32" s="755" t="s">
        <v>440</v>
      </c>
      <c r="B32" s="756" t="s">
        <v>217</v>
      </c>
      <c r="C32" s="757"/>
      <c r="D32" s="757"/>
      <c r="E32" s="757"/>
      <c r="F32" s="757"/>
      <c r="G32" s="757"/>
      <c r="H32" s="757"/>
      <c r="I32" s="736">
        <v>0</v>
      </c>
      <c r="J32" s="757"/>
      <c r="K32" s="757"/>
      <c r="L32" s="757"/>
      <c r="M32" s="757"/>
      <c r="N32" s="757"/>
      <c r="O32" s="982"/>
      <c r="P32" s="736">
        <v>0</v>
      </c>
      <c r="Q32" s="757"/>
      <c r="R32" s="757"/>
      <c r="S32" s="757"/>
      <c r="T32" s="757"/>
      <c r="U32" s="757">
        <f>G32-N32</f>
        <v>0</v>
      </c>
      <c r="V32" s="982"/>
      <c r="W32" s="736">
        <v>0</v>
      </c>
      <c r="X32" s="725"/>
    </row>
    <row r="33" spans="1:24" ht="33" customHeight="1" hidden="1" thickBot="1" thickTop="1">
      <c r="A33" s="758"/>
      <c r="B33" s="759"/>
      <c r="C33" s="760"/>
      <c r="D33" s="760"/>
      <c r="E33" s="760"/>
      <c r="F33" s="760"/>
      <c r="G33" s="760"/>
      <c r="H33" s="760"/>
      <c r="I33" s="736">
        <v>0</v>
      </c>
      <c r="J33" s="760"/>
      <c r="K33" s="760"/>
      <c r="L33" s="760"/>
      <c r="M33" s="760"/>
      <c r="N33" s="760"/>
      <c r="O33" s="983"/>
      <c r="P33" s="736">
        <v>0</v>
      </c>
      <c r="Q33" s="760"/>
      <c r="R33" s="760"/>
      <c r="S33" s="760"/>
      <c r="T33" s="760"/>
      <c r="U33" s="760">
        <f>G33-N33</f>
        <v>0</v>
      </c>
      <c r="V33" s="983"/>
      <c r="W33" s="736">
        <v>0</v>
      </c>
      <c r="X33" s="725"/>
    </row>
    <row r="34" spans="1:24" ht="33" customHeight="1" hidden="1" thickBot="1" thickTop="1">
      <c r="A34" s="738" t="s">
        <v>22</v>
      </c>
      <c r="B34" s="739"/>
      <c r="C34" s="740">
        <f aca="true" t="shared" si="3" ref="C34:H34">SUM(C26:C32)</f>
        <v>0</v>
      </c>
      <c r="D34" s="740">
        <f t="shared" si="3"/>
        <v>0</v>
      </c>
      <c r="E34" s="740">
        <f t="shared" si="3"/>
        <v>0</v>
      </c>
      <c r="F34" s="740">
        <f t="shared" si="3"/>
        <v>0</v>
      </c>
      <c r="G34" s="740">
        <f t="shared" si="3"/>
        <v>0</v>
      </c>
      <c r="H34" s="740">
        <f t="shared" si="3"/>
        <v>0</v>
      </c>
      <c r="I34" s="741" t="e">
        <f>G34/D34</f>
        <v>#DIV/0!</v>
      </c>
      <c r="J34" s="740">
        <f aca="true" t="shared" si="4" ref="J34:O34">SUM(J26:J32)</f>
        <v>0</v>
      </c>
      <c r="K34" s="740">
        <f t="shared" si="4"/>
        <v>0</v>
      </c>
      <c r="L34" s="740">
        <f t="shared" si="4"/>
        <v>0</v>
      </c>
      <c r="M34" s="740">
        <f t="shared" si="4"/>
        <v>0</v>
      </c>
      <c r="N34" s="740">
        <f t="shared" si="4"/>
        <v>0</v>
      </c>
      <c r="O34" s="740">
        <f t="shared" si="4"/>
        <v>0</v>
      </c>
      <c r="P34" s="741" t="e">
        <f>N34/K34</f>
        <v>#DIV/0!</v>
      </c>
      <c r="Q34" s="740">
        <f aca="true" t="shared" si="5" ref="Q34:V34">SUM(Q26:Q32)</f>
        <v>0</v>
      </c>
      <c r="R34" s="740">
        <f t="shared" si="5"/>
        <v>0</v>
      </c>
      <c r="S34" s="740">
        <f t="shared" si="5"/>
        <v>0</v>
      </c>
      <c r="T34" s="740">
        <f t="shared" si="5"/>
        <v>0</v>
      </c>
      <c r="U34" s="740">
        <f t="shared" si="5"/>
        <v>0</v>
      </c>
      <c r="V34" s="740">
        <f t="shared" si="5"/>
        <v>0</v>
      </c>
      <c r="W34" s="741" t="e">
        <f>U34/R34</f>
        <v>#DIV/0!</v>
      </c>
      <c r="X34" s="725"/>
    </row>
    <row r="37" ht="12.75">
      <c r="K37" s="761"/>
    </row>
    <row r="38" spans="8:11" ht="12.75">
      <c r="H38" s="31">
        <v>3010</v>
      </c>
      <c r="K38" s="761"/>
    </row>
    <row r="39" ht="12.75">
      <c r="K39" s="761"/>
    </row>
    <row r="40" ht="12.75">
      <c r="K40" s="761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1:Q21"/>
    <mergeCell ref="A22:A24"/>
    <mergeCell ref="B22:B24"/>
    <mergeCell ref="C22:I24"/>
    <mergeCell ref="J22:P24"/>
    <mergeCell ref="Q22:W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zoomScale="70" zoomScaleNormal="70" workbookViewId="0" topLeftCell="A26">
      <selection activeCell="U59" sqref="U59:AA59"/>
    </sheetView>
  </sheetViews>
  <sheetFormatPr defaultColWidth="9.140625" defaultRowHeight="12.75"/>
  <cols>
    <col min="1" max="1" width="53.00390625" style="330" customWidth="1"/>
    <col min="2" max="3" width="17.140625" style="16" bestFit="1" customWidth="1"/>
    <col min="4" max="4" width="13.421875" style="16" hidden="1" customWidth="1"/>
    <col min="5" max="7" width="11.7109375" style="16" hidden="1" customWidth="1"/>
    <col min="8" max="8" width="16.00390625" style="16" hidden="1" customWidth="1"/>
    <col min="9" max="9" width="17.140625" style="16" customWidth="1"/>
    <col min="10" max="10" width="15.57421875" style="16" bestFit="1" customWidth="1"/>
    <col min="11" max="11" width="9.8515625" style="16" hidden="1" customWidth="1"/>
    <col min="12" max="14" width="11.7109375" style="16" hidden="1" customWidth="1"/>
    <col min="15" max="15" width="13.421875" style="16" hidden="1" customWidth="1"/>
    <col min="16" max="16" width="16.7109375" style="16" customWidth="1"/>
    <col min="17" max="17" width="8.421875" style="16" customWidth="1"/>
    <col min="18" max="18" width="9.28125" style="16" hidden="1" customWidth="1"/>
    <col min="19" max="19" width="11.7109375" style="16" hidden="1" customWidth="1"/>
    <col min="20" max="20" width="8.57421875" style="16" hidden="1" customWidth="1"/>
    <col min="21" max="22" width="13.8515625" style="16" bestFit="1" customWidth="1"/>
    <col min="23" max="24" width="12.140625" style="16" hidden="1" customWidth="1"/>
    <col min="25" max="26" width="11.7109375" style="16" hidden="1" customWidth="1"/>
    <col min="27" max="27" width="14.00390625" style="16" hidden="1" customWidth="1"/>
    <col min="28" max="28" width="9.140625" style="16" customWidth="1"/>
    <col min="29" max="16384" width="9.140625" style="16" customWidth="1"/>
  </cols>
  <sheetData>
    <row r="1" spans="16:21" ht="12.75" customHeight="1">
      <c r="P1" s="1186" t="s">
        <v>206</v>
      </c>
      <c r="Q1" s="1186"/>
      <c r="R1" s="1186"/>
      <c r="S1" s="1186"/>
      <c r="T1" s="1186"/>
      <c r="U1" s="1186"/>
    </row>
    <row r="2" spans="1:21" ht="19.5">
      <c r="A2" s="1187" t="s">
        <v>23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</row>
    <row r="3" spans="1:21" ht="15.75">
      <c r="A3" s="1188" t="s">
        <v>561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</row>
    <row r="4" spans="1:21" ht="14.25">
      <c r="A4" s="1189" t="s">
        <v>200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</row>
    <row r="5" ht="13.5" thickBot="1">
      <c r="U5" s="12" t="s">
        <v>542</v>
      </c>
    </row>
    <row r="6" spans="1:28" ht="24.75" customHeight="1">
      <c r="A6" s="1176" t="s">
        <v>24</v>
      </c>
      <c r="B6" s="1178" t="s">
        <v>25</v>
      </c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1180" t="s">
        <v>26</v>
      </c>
      <c r="Q6" s="1181"/>
      <c r="R6" s="1181"/>
      <c r="S6" s="1181"/>
      <c r="T6" s="1181"/>
      <c r="U6" s="1181"/>
      <c r="V6" s="1181"/>
      <c r="W6" s="1181"/>
      <c r="X6" s="1181"/>
      <c r="Y6" s="1181"/>
      <c r="Z6" s="1178"/>
      <c r="AA6" s="1182"/>
      <c r="AB6" s="601"/>
    </row>
    <row r="7" spans="1:28" ht="24.75" customHeight="1">
      <c r="A7" s="1177"/>
      <c r="B7" s="1173" t="s">
        <v>68</v>
      </c>
      <c r="C7" s="1183"/>
      <c r="D7" s="1183"/>
      <c r="E7" s="1183"/>
      <c r="F7" s="1183"/>
      <c r="G7" s="1183"/>
      <c r="H7" s="1184"/>
      <c r="I7" s="1173" t="s">
        <v>69</v>
      </c>
      <c r="J7" s="1183"/>
      <c r="K7" s="1183"/>
      <c r="L7" s="1183"/>
      <c r="M7" s="1183"/>
      <c r="N7" s="1183"/>
      <c r="O7" s="1183"/>
      <c r="P7" s="1185" t="s">
        <v>68</v>
      </c>
      <c r="Q7" s="1172"/>
      <c r="R7" s="1172"/>
      <c r="S7" s="1172"/>
      <c r="T7" s="1172"/>
      <c r="U7" s="1172" t="s">
        <v>69</v>
      </c>
      <c r="V7" s="1172"/>
      <c r="W7" s="1172"/>
      <c r="X7" s="1172"/>
      <c r="Y7" s="1172"/>
      <c r="Z7" s="1173"/>
      <c r="AA7" s="1174"/>
      <c r="AB7" s="601"/>
    </row>
    <row r="8" spans="1:28" ht="42" customHeight="1">
      <c r="A8" s="320"/>
      <c r="B8" s="321" t="s">
        <v>243</v>
      </c>
      <c r="C8" s="321" t="s">
        <v>241</v>
      </c>
      <c r="D8" s="603" t="s">
        <v>246</v>
      </c>
      <c r="E8" s="321" t="s">
        <v>249</v>
      </c>
      <c r="F8" s="321" t="s">
        <v>519</v>
      </c>
      <c r="G8" s="321" t="s">
        <v>530</v>
      </c>
      <c r="H8" s="321" t="s">
        <v>252</v>
      </c>
      <c r="I8" s="321" t="s">
        <v>243</v>
      </c>
      <c r="J8" s="895" t="s">
        <v>241</v>
      </c>
      <c r="K8" s="904" t="s">
        <v>246</v>
      </c>
      <c r="L8" s="905" t="s">
        <v>249</v>
      </c>
      <c r="M8" s="321" t="s">
        <v>519</v>
      </c>
      <c r="N8" s="321" t="s">
        <v>530</v>
      </c>
      <c r="O8" s="905" t="s">
        <v>252</v>
      </c>
      <c r="P8" s="896" t="s">
        <v>243</v>
      </c>
      <c r="Q8" s="321" t="s">
        <v>241</v>
      </c>
      <c r="R8" s="603" t="s">
        <v>246</v>
      </c>
      <c r="S8" s="321" t="s">
        <v>521</v>
      </c>
      <c r="T8" s="321" t="s">
        <v>530</v>
      </c>
      <c r="U8" s="321" t="s">
        <v>243</v>
      </c>
      <c r="V8" s="321" t="s">
        <v>241</v>
      </c>
      <c r="W8" s="603" t="s">
        <v>246</v>
      </c>
      <c r="X8" s="321" t="s">
        <v>249</v>
      </c>
      <c r="Y8" s="321" t="s">
        <v>519</v>
      </c>
      <c r="Z8" s="321" t="s">
        <v>530</v>
      </c>
      <c r="AA8" s="321" t="s">
        <v>252</v>
      </c>
      <c r="AB8" s="601"/>
    </row>
    <row r="9" spans="1:28" ht="18">
      <c r="A9" s="48" t="s">
        <v>493</v>
      </c>
      <c r="B9" s="52"/>
      <c r="C9" s="52"/>
      <c r="D9" s="52"/>
      <c r="E9" s="52"/>
      <c r="F9" s="52"/>
      <c r="G9" s="52"/>
      <c r="H9" s="52"/>
      <c r="I9" s="52">
        <v>60000</v>
      </c>
      <c r="J9" s="52">
        <v>60000</v>
      </c>
      <c r="K9" s="52"/>
      <c r="L9" s="52"/>
      <c r="M9" s="52"/>
      <c r="N9" s="52"/>
      <c r="O9" s="845"/>
      <c r="P9" s="415"/>
      <c r="Q9" s="53"/>
      <c r="R9" s="53"/>
      <c r="S9" s="53"/>
      <c r="T9" s="53"/>
      <c r="U9" s="55"/>
      <c r="V9" s="55"/>
      <c r="W9" s="55"/>
      <c r="X9" s="55"/>
      <c r="Y9" s="55"/>
      <c r="Z9" s="414"/>
      <c r="AA9" s="83"/>
      <c r="AB9" s="601"/>
    </row>
    <row r="10" spans="1:28" ht="18">
      <c r="A10" s="48" t="s">
        <v>494</v>
      </c>
      <c r="B10" s="52"/>
      <c r="C10" s="52"/>
      <c r="D10" s="52"/>
      <c r="E10" s="52"/>
      <c r="F10" s="52"/>
      <c r="G10" s="52"/>
      <c r="H10" s="52"/>
      <c r="I10" s="52">
        <v>5000000</v>
      </c>
      <c r="J10" s="52">
        <v>5000000</v>
      </c>
      <c r="K10" s="52"/>
      <c r="L10" s="52"/>
      <c r="M10" s="52"/>
      <c r="N10" s="52"/>
      <c r="O10" s="845"/>
      <c r="P10" s="415"/>
      <c r="Q10" s="53"/>
      <c r="R10" s="53"/>
      <c r="S10" s="53"/>
      <c r="T10" s="53"/>
      <c r="U10" s="55">
        <v>3000000</v>
      </c>
      <c r="V10" s="55">
        <v>3000000</v>
      </c>
      <c r="W10" s="55"/>
      <c r="X10" s="55"/>
      <c r="Y10" s="55"/>
      <c r="Z10" s="414"/>
      <c r="AA10" s="83"/>
      <c r="AB10" s="601"/>
    </row>
    <row r="11" spans="1:28" ht="18" hidden="1">
      <c r="A11" s="48" t="s">
        <v>391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13"/>
      <c r="P11" s="415"/>
      <c r="Q11" s="53"/>
      <c r="R11" s="53"/>
      <c r="S11" s="53"/>
      <c r="T11" s="53"/>
      <c r="U11" s="55"/>
      <c r="V11" s="55"/>
      <c r="W11" s="55"/>
      <c r="X11" s="55"/>
      <c r="Y11" s="55"/>
      <c r="Z11" s="414"/>
      <c r="AA11" s="83"/>
      <c r="AB11" s="601"/>
    </row>
    <row r="12" spans="1:28" ht="18">
      <c r="A12" s="49" t="s">
        <v>227</v>
      </c>
      <c r="B12" s="52"/>
      <c r="C12" s="52"/>
      <c r="D12" s="52"/>
      <c r="E12" s="52"/>
      <c r="F12" s="52"/>
      <c r="G12" s="52"/>
      <c r="H12" s="52"/>
      <c r="I12" s="52">
        <v>165000</v>
      </c>
      <c r="J12" s="52">
        <v>165000</v>
      </c>
      <c r="K12" s="52"/>
      <c r="L12" s="52"/>
      <c r="M12" s="52"/>
      <c r="N12" s="52"/>
      <c r="O12" s="845"/>
      <c r="P12" s="415"/>
      <c r="Q12" s="53"/>
      <c r="R12" s="53"/>
      <c r="S12" s="53"/>
      <c r="T12" s="53"/>
      <c r="U12" s="55"/>
      <c r="V12" s="55"/>
      <c r="W12" s="55"/>
      <c r="X12" s="55"/>
      <c r="Y12" s="55"/>
      <c r="Z12" s="414"/>
      <c r="AA12" s="83"/>
      <c r="AB12" s="601"/>
    </row>
    <row r="13" spans="1:28" ht="18">
      <c r="A13" s="49" t="s">
        <v>228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845"/>
      <c r="P13" s="415"/>
      <c r="Q13" s="53"/>
      <c r="R13" s="53"/>
      <c r="S13" s="53"/>
      <c r="T13" s="53"/>
      <c r="U13" s="55"/>
      <c r="V13" s="55"/>
      <c r="W13" s="55"/>
      <c r="X13" s="55"/>
      <c r="Y13" s="55"/>
      <c r="Z13" s="414"/>
      <c r="AA13" s="83"/>
      <c r="AB13" s="601"/>
    </row>
    <row r="14" spans="1:28" ht="18">
      <c r="A14" s="49" t="s">
        <v>229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845"/>
      <c r="P14" s="415"/>
      <c r="Q14" s="53"/>
      <c r="R14" s="53"/>
      <c r="S14" s="53"/>
      <c r="T14" s="53"/>
      <c r="U14" s="55">
        <v>2000000</v>
      </c>
      <c r="V14" s="55">
        <v>2000000</v>
      </c>
      <c r="W14" s="55"/>
      <c r="X14" s="55"/>
      <c r="Y14" s="55"/>
      <c r="Z14" s="414"/>
      <c r="AA14" s="845" t="e">
        <f>Y14/X14</f>
        <v>#DIV/0!</v>
      </c>
      <c r="AB14" s="601"/>
    </row>
    <row r="15" spans="1:28" ht="18" hidden="1">
      <c r="A15" s="49" t="s">
        <v>236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845"/>
      <c r="P15" s="415"/>
      <c r="Q15" s="53"/>
      <c r="R15" s="53"/>
      <c r="S15" s="53"/>
      <c r="T15" s="53"/>
      <c r="U15" s="55"/>
      <c r="V15" s="55"/>
      <c r="W15" s="55"/>
      <c r="X15" s="55"/>
      <c r="Y15" s="55"/>
      <c r="Z15" s="414"/>
      <c r="AA15" s="845" t="e">
        <f>Y15/X15</f>
        <v>#DIV/0!</v>
      </c>
      <c r="AB15" s="601"/>
    </row>
    <row r="16" spans="1:28" ht="17.25" customHeight="1">
      <c r="A16" s="49" t="s">
        <v>230</v>
      </c>
      <c r="B16" s="52"/>
      <c r="C16" s="52"/>
      <c r="D16" s="52"/>
      <c r="E16" s="52"/>
      <c r="F16" s="52"/>
      <c r="G16" s="52"/>
      <c r="H16" s="52"/>
      <c r="I16" s="52">
        <f>4100530+192795</f>
        <v>4293325</v>
      </c>
      <c r="J16" s="52">
        <f>4100530+192795</f>
        <v>4293325</v>
      </c>
      <c r="K16" s="52"/>
      <c r="L16" s="52"/>
      <c r="M16" s="52"/>
      <c r="N16" s="52"/>
      <c r="O16" s="845"/>
      <c r="P16" s="416"/>
      <c r="Q16" s="55"/>
      <c r="R16" s="55"/>
      <c r="S16" s="55"/>
      <c r="T16" s="55"/>
      <c r="U16" s="55"/>
      <c r="V16" s="55"/>
      <c r="W16" s="55"/>
      <c r="X16" s="55"/>
      <c r="Y16" s="55"/>
      <c r="Z16" s="414"/>
      <c r="AA16" s="845" t="e">
        <f>Y16/X16</f>
        <v>#DIV/0!</v>
      </c>
      <c r="AB16" s="601"/>
    </row>
    <row r="17" spans="1:28" ht="17.25" customHeight="1">
      <c r="A17" s="683" t="s">
        <v>392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413"/>
      <c r="P17" s="416"/>
      <c r="Q17" s="55"/>
      <c r="R17" s="55"/>
      <c r="S17" s="55"/>
      <c r="T17" s="55"/>
      <c r="U17" s="55"/>
      <c r="V17" s="55"/>
      <c r="W17" s="55"/>
      <c r="X17" s="55"/>
      <c r="Y17" s="55"/>
      <c r="Z17" s="414"/>
      <c r="AA17" s="83"/>
      <c r="AB17" s="601"/>
    </row>
    <row r="18" spans="1:28" ht="17.25" customHeight="1">
      <c r="A18" s="683" t="s">
        <v>393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845"/>
      <c r="P18" s="416"/>
      <c r="Q18" s="55"/>
      <c r="R18" s="55"/>
      <c r="S18" s="55"/>
      <c r="T18" s="55"/>
      <c r="U18" s="55"/>
      <c r="V18" s="55"/>
      <c r="W18" s="55"/>
      <c r="X18" s="55"/>
      <c r="Y18" s="55"/>
      <c r="Z18" s="414"/>
      <c r="AA18" s="83"/>
      <c r="AB18" s="906"/>
    </row>
    <row r="19" spans="1:28" ht="17.25" customHeight="1">
      <c r="A19" s="683" t="s">
        <v>394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845"/>
      <c r="P19" s="416"/>
      <c r="Q19" s="55"/>
      <c r="R19" s="55"/>
      <c r="S19" s="55"/>
      <c r="T19" s="55"/>
      <c r="U19" s="55"/>
      <c r="V19" s="55"/>
      <c r="W19" s="55"/>
      <c r="X19" s="55"/>
      <c r="Y19" s="55"/>
      <c r="Z19" s="414"/>
      <c r="AA19" s="83"/>
      <c r="AB19" s="601"/>
    </row>
    <row r="20" spans="1:28" ht="17.25" customHeight="1">
      <c r="A20" s="683" t="s">
        <v>395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45"/>
      <c r="P20" s="416"/>
      <c r="Q20" s="55"/>
      <c r="R20" s="55"/>
      <c r="S20" s="55"/>
      <c r="T20" s="55"/>
      <c r="U20" s="55"/>
      <c r="V20" s="55"/>
      <c r="W20" s="55"/>
      <c r="X20" s="55"/>
      <c r="Y20" s="55"/>
      <c r="Z20" s="414"/>
      <c r="AA20" s="83"/>
      <c r="AB20" s="601"/>
    </row>
    <row r="21" spans="1:28" ht="17.25" customHeight="1">
      <c r="A21" s="683" t="s">
        <v>397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845"/>
      <c r="P21" s="416"/>
      <c r="Q21" s="55"/>
      <c r="R21" s="55"/>
      <c r="S21" s="55"/>
      <c r="T21" s="55"/>
      <c r="U21" s="55"/>
      <c r="V21" s="55"/>
      <c r="W21" s="55"/>
      <c r="X21" s="55"/>
      <c r="Y21" s="55"/>
      <c r="Z21" s="414"/>
      <c r="AA21" s="83"/>
      <c r="AB21" s="601"/>
    </row>
    <row r="22" spans="1:28" ht="17.25" customHeight="1">
      <c r="A22" s="683" t="s">
        <v>508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45"/>
      <c r="P22" s="416"/>
      <c r="Q22" s="55"/>
      <c r="R22" s="55"/>
      <c r="S22" s="55"/>
      <c r="T22" s="55"/>
      <c r="U22" s="55"/>
      <c r="V22" s="55"/>
      <c r="W22" s="55"/>
      <c r="X22" s="55"/>
      <c r="Y22" s="55"/>
      <c r="Z22" s="414"/>
      <c r="AA22" s="83"/>
      <c r="AB22" s="601"/>
    </row>
    <row r="23" spans="1:28" ht="17.25" customHeight="1">
      <c r="A23" s="683" t="s">
        <v>406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45"/>
      <c r="P23" s="416"/>
      <c r="Q23" s="55"/>
      <c r="R23" s="55"/>
      <c r="S23" s="55"/>
      <c r="T23" s="55"/>
      <c r="U23" s="55"/>
      <c r="V23" s="55"/>
      <c r="W23" s="55"/>
      <c r="X23" s="55"/>
      <c r="Y23" s="55"/>
      <c r="Z23" s="414"/>
      <c r="AA23" s="83"/>
      <c r="AB23" s="601"/>
    </row>
    <row r="24" spans="1:28" ht="17.25" customHeight="1" hidden="1">
      <c r="A24" s="683" t="s">
        <v>398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45"/>
      <c r="P24" s="416"/>
      <c r="Q24" s="55"/>
      <c r="R24" s="55"/>
      <c r="S24" s="55"/>
      <c r="T24" s="55"/>
      <c r="U24" s="55"/>
      <c r="V24" s="55"/>
      <c r="W24" s="55"/>
      <c r="X24" s="55"/>
      <c r="Y24" s="55"/>
      <c r="Z24" s="414"/>
      <c r="AA24" s="83"/>
      <c r="AB24" s="601"/>
    </row>
    <row r="25" spans="1:28" ht="17.25" customHeight="1" hidden="1">
      <c r="A25" s="683" t="s">
        <v>399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45"/>
      <c r="P25" s="416"/>
      <c r="Q25" s="55"/>
      <c r="R25" s="55"/>
      <c r="S25" s="55"/>
      <c r="T25" s="55"/>
      <c r="U25" s="55"/>
      <c r="V25" s="55"/>
      <c r="W25" s="55"/>
      <c r="X25" s="55"/>
      <c r="Y25" s="55"/>
      <c r="Z25" s="414"/>
      <c r="AA25" s="83"/>
      <c r="AB25" s="601"/>
    </row>
    <row r="26" spans="1:28" ht="17.25" customHeight="1">
      <c r="A26" s="683" t="s">
        <v>503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45"/>
      <c r="P26" s="416"/>
      <c r="Q26" s="55"/>
      <c r="R26" s="55"/>
      <c r="S26" s="55"/>
      <c r="T26" s="55"/>
      <c r="U26" s="55"/>
      <c r="V26" s="55"/>
      <c r="W26" s="55"/>
      <c r="X26" s="55"/>
      <c r="Y26" s="55"/>
      <c r="Z26" s="414"/>
      <c r="AA26" s="83"/>
      <c r="AB26" s="601"/>
    </row>
    <row r="27" spans="1:28" ht="17.25" customHeight="1">
      <c r="A27" s="683" t="s">
        <v>400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45"/>
      <c r="P27" s="416"/>
      <c r="Q27" s="55"/>
      <c r="R27" s="55"/>
      <c r="S27" s="55"/>
      <c r="T27" s="55"/>
      <c r="U27" s="55"/>
      <c r="V27" s="55"/>
      <c r="W27" s="55"/>
      <c r="X27" s="55"/>
      <c r="Y27" s="55"/>
      <c r="Z27" s="414"/>
      <c r="AA27" s="83"/>
      <c r="AB27" s="601"/>
    </row>
    <row r="28" spans="1:28" ht="17.25" customHeight="1" hidden="1">
      <c r="A28" s="683" t="s">
        <v>401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45"/>
      <c r="P28" s="416"/>
      <c r="Q28" s="55"/>
      <c r="R28" s="55"/>
      <c r="S28" s="55"/>
      <c r="T28" s="55"/>
      <c r="U28" s="55"/>
      <c r="V28" s="55"/>
      <c r="W28" s="55"/>
      <c r="X28" s="55"/>
      <c r="Y28" s="55"/>
      <c r="Z28" s="414"/>
      <c r="AA28" s="83"/>
      <c r="AB28" s="601"/>
    </row>
    <row r="29" spans="1:28" ht="17.25" customHeight="1">
      <c r="A29" s="683" t="s">
        <v>402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45"/>
      <c r="P29" s="416"/>
      <c r="Q29" s="55"/>
      <c r="R29" s="55"/>
      <c r="S29" s="55"/>
      <c r="T29" s="55"/>
      <c r="U29" s="55"/>
      <c r="V29" s="55"/>
      <c r="W29" s="55"/>
      <c r="X29" s="55"/>
      <c r="Y29" s="55"/>
      <c r="Z29" s="414"/>
      <c r="AA29" s="83"/>
      <c r="AB29" s="601"/>
    </row>
    <row r="30" spans="1:28" ht="17.25" customHeight="1" hidden="1">
      <c r="A30" s="683" t="s">
        <v>403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45"/>
      <c r="P30" s="416"/>
      <c r="Q30" s="55"/>
      <c r="R30" s="55"/>
      <c r="S30" s="55"/>
      <c r="T30" s="55"/>
      <c r="U30" s="55"/>
      <c r="V30" s="55"/>
      <c r="W30" s="55"/>
      <c r="X30" s="55"/>
      <c r="Y30" s="55"/>
      <c r="Z30" s="414"/>
      <c r="AA30" s="83"/>
      <c r="AB30" s="601"/>
    </row>
    <row r="31" spans="1:28" ht="17.25" customHeight="1" hidden="1">
      <c r="A31" s="683" t="s">
        <v>404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45"/>
      <c r="P31" s="416"/>
      <c r="Q31" s="55"/>
      <c r="R31" s="55"/>
      <c r="S31" s="55"/>
      <c r="T31" s="55"/>
      <c r="U31" s="55"/>
      <c r="V31" s="55"/>
      <c r="W31" s="55"/>
      <c r="X31" s="55"/>
      <c r="Y31" s="55"/>
      <c r="Z31" s="414"/>
      <c r="AA31" s="83"/>
      <c r="AB31" s="601"/>
    </row>
    <row r="32" spans="1:28" ht="17.25" customHeight="1">
      <c r="A32" s="683" t="s">
        <v>405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45"/>
      <c r="P32" s="416"/>
      <c r="Q32" s="55"/>
      <c r="R32" s="55"/>
      <c r="S32" s="55"/>
      <c r="T32" s="55"/>
      <c r="U32" s="55"/>
      <c r="V32" s="55"/>
      <c r="W32" s="55"/>
      <c r="X32" s="55"/>
      <c r="Y32" s="55"/>
      <c r="Z32" s="414"/>
      <c r="AA32" s="83"/>
      <c r="AB32" s="601"/>
    </row>
    <row r="33" spans="1:28" ht="17.25" customHeight="1" hidden="1">
      <c r="A33" s="683" t="s">
        <v>407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45"/>
      <c r="P33" s="416"/>
      <c r="Q33" s="55"/>
      <c r="R33" s="55"/>
      <c r="S33" s="55"/>
      <c r="T33" s="55"/>
      <c r="U33" s="55"/>
      <c r="V33" s="55"/>
      <c r="W33" s="55"/>
      <c r="X33" s="55"/>
      <c r="Y33" s="55"/>
      <c r="Z33" s="414"/>
      <c r="AA33" s="83"/>
      <c r="AB33" s="601"/>
    </row>
    <row r="34" spans="1:28" ht="17.25" customHeight="1" hidden="1">
      <c r="A34" s="683" t="s">
        <v>408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45"/>
      <c r="P34" s="416"/>
      <c r="Q34" s="55"/>
      <c r="R34" s="55"/>
      <c r="S34" s="55"/>
      <c r="T34" s="55"/>
      <c r="U34" s="55"/>
      <c r="V34" s="55"/>
      <c r="W34" s="55"/>
      <c r="X34" s="55"/>
      <c r="Y34" s="55"/>
      <c r="Z34" s="414"/>
      <c r="AA34" s="83"/>
      <c r="AB34" s="601"/>
    </row>
    <row r="35" spans="1:28" ht="17.25" customHeight="1" hidden="1">
      <c r="A35" s="683" t="s">
        <v>409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45"/>
      <c r="P35" s="416"/>
      <c r="Q35" s="55"/>
      <c r="R35" s="55"/>
      <c r="S35" s="55"/>
      <c r="T35" s="55"/>
      <c r="U35" s="55"/>
      <c r="V35" s="55"/>
      <c r="W35" s="55"/>
      <c r="X35" s="55"/>
      <c r="Y35" s="55"/>
      <c r="Z35" s="414"/>
      <c r="AA35" s="83"/>
      <c r="AB35" s="601"/>
    </row>
    <row r="36" spans="1:28" ht="17.25" customHeight="1">
      <c r="A36" s="683" t="s">
        <v>532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45"/>
      <c r="P36" s="416"/>
      <c r="Q36" s="55"/>
      <c r="R36" s="55"/>
      <c r="S36" s="55"/>
      <c r="T36" s="55"/>
      <c r="U36" s="55"/>
      <c r="V36" s="55"/>
      <c r="W36" s="55"/>
      <c r="X36" s="55"/>
      <c r="Y36" s="55"/>
      <c r="Z36" s="414"/>
      <c r="AA36" s="83"/>
      <c r="AB36" s="601"/>
    </row>
    <row r="37" spans="1:28" ht="17.25" customHeight="1">
      <c r="A37" s="683" t="s">
        <v>534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45"/>
      <c r="P37" s="416"/>
      <c r="Q37" s="55"/>
      <c r="R37" s="55"/>
      <c r="S37" s="55"/>
      <c r="T37" s="55"/>
      <c r="U37" s="55"/>
      <c r="V37" s="55"/>
      <c r="W37" s="55"/>
      <c r="X37" s="55"/>
      <c r="Y37" s="55"/>
      <c r="Z37" s="414"/>
      <c r="AA37" s="83"/>
      <c r="AB37" s="601"/>
    </row>
    <row r="38" spans="1:28" ht="17.25" customHeight="1">
      <c r="A38" s="683" t="s">
        <v>507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45"/>
      <c r="P38" s="416"/>
      <c r="Q38" s="55"/>
      <c r="R38" s="55"/>
      <c r="S38" s="55"/>
      <c r="T38" s="55"/>
      <c r="U38" s="55"/>
      <c r="V38" s="55"/>
      <c r="W38" s="55"/>
      <c r="X38" s="55"/>
      <c r="Y38" s="55"/>
      <c r="Z38" s="414"/>
      <c r="AA38" s="83"/>
      <c r="AB38" s="601"/>
    </row>
    <row r="39" spans="1:28" ht="17.25" customHeight="1">
      <c r="A39" s="49" t="s">
        <v>504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45"/>
      <c r="P39" s="416"/>
      <c r="Q39" s="55"/>
      <c r="R39" s="55"/>
      <c r="S39" s="55"/>
      <c r="T39" s="55"/>
      <c r="U39" s="55"/>
      <c r="V39" s="55"/>
      <c r="W39" s="55"/>
      <c r="X39" s="55"/>
      <c r="Y39" s="55"/>
      <c r="Z39" s="414"/>
      <c r="AA39" s="83"/>
      <c r="AB39" s="601"/>
    </row>
    <row r="40" spans="1:28" ht="17.25" customHeight="1">
      <c r="A40" s="683" t="s">
        <v>392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45"/>
      <c r="P40" s="416"/>
      <c r="Q40" s="55"/>
      <c r="R40" s="55"/>
      <c r="S40" s="55"/>
      <c r="T40" s="55"/>
      <c r="U40" s="55"/>
      <c r="V40" s="55"/>
      <c r="W40" s="55"/>
      <c r="X40" s="55"/>
      <c r="Y40" s="55"/>
      <c r="Z40" s="414"/>
      <c r="AA40" s="83"/>
      <c r="AB40" s="906"/>
    </row>
    <row r="41" spans="1:28" ht="17.25" customHeight="1">
      <c r="A41" s="683" t="s">
        <v>401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45"/>
      <c r="P41" s="416"/>
      <c r="Q41" s="55"/>
      <c r="R41" s="55"/>
      <c r="S41" s="55"/>
      <c r="T41" s="55"/>
      <c r="U41" s="55"/>
      <c r="V41" s="55"/>
      <c r="W41" s="55"/>
      <c r="X41" s="55"/>
      <c r="Y41" s="55"/>
      <c r="Z41" s="414"/>
      <c r="AA41" s="83"/>
      <c r="AB41" s="601"/>
    </row>
    <row r="42" spans="1:28" ht="17.25" customHeight="1">
      <c r="A42" s="683" t="s">
        <v>403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45"/>
      <c r="P42" s="416"/>
      <c r="Q42" s="55"/>
      <c r="R42" s="55"/>
      <c r="S42" s="55"/>
      <c r="T42" s="55"/>
      <c r="U42" s="55"/>
      <c r="V42" s="55"/>
      <c r="W42" s="55"/>
      <c r="X42" s="55"/>
      <c r="Y42" s="55"/>
      <c r="Z42" s="414"/>
      <c r="AA42" s="83"/>
      <c r="AB42" s="601"/>
    </row>
    <row r="43" spans="1:28" ht="17.25" customHeight="1">
      <c r="A43" s="683" t="s">
        <v>505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45"/>
      <c r="P43" s="416"/>
      <c r="Q43" s="55"/>
      <c r="R43" s="55"/>
      <c r="S43" s="55"/>
      <c r="T43" s="55"/>
      <c r="U43" s="55"/>
      <c r="V43" s="55"/>
      <c r="W43" s="55"/>
      <c r="X43" s="55"/>
      <c r="Y43" s="55"/>
      <c r="Z43" s="414"/>
      <c r="AA43" s="83"/>
      <c r="AB43" s="601"/>
    </row>
    <row r="44" spans="1:28" ht="17.25" customHeight="1">
      <c r="A44" s="683" t="s">
        <v>506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45"/>
      <c r="P44" s="416"/>
      <c r="Q44" s="55"/>
      <c r="R44" s="55"/>
      <c r="S44" s="55"/>
      <c r="T44" s="55"/>
      <c r="U44" s="55"/>
      <c r="V44" s="55"/>
      <c r="W44" s="55"/>
      <c r="X44" s="55"/>
      <c r="Y44" s="55"/>
      <c r="Z44" s="414"/>
      <c r="AA44" s="83"/>
      <c r="AB44" s="601"/>
    </row>
    <row r="45" spans="1:28" ht="17.25" customHeight="1">
      <c r="A45" s="49" t="s">
        <v>502</v>
      </c>
      <c r="B45" s="52"/>
      <c r="C45" s="52"/>
      <c r="D45" s="52"/>
      <c r="E45" s="52"/>
      <c r="F45" s="52"/>
      <c r="G45" s="52"/>
      <c r="H45" s="52"/>
      <c r="I45" s="52">
        <v>200000</v>
      </c>
      <c r="J45" s="52">
        <v>200000</v>
      </c>
      <c r="K45" s="52"/>
      <c r="L45" s="52"/>
      <c r="M45" s="52"/>
      <c r="N45" s="52"/>
      <c r="O45" s="845"/>
      <c r="P45" s="416"/>
      <c r="Q45" s="55"/>
      <c r="R45" s="55"/>
      <c r="S45" s="55"/>
      <c r="T45" s="55"/>
      <c r="U45" s="55"/>
      <c r="V45" s="55"/>
      <c r="W45" s="55"/>
      <c r="X45" s="55"/>
      <c r="Y45" s="55"/>
      <c r="Z45" s="414"/>
      <c r="AA45" s="83"/>
      <c r="AB45" s="601"/>
    </row>
    <row r="46" spans="1:28" ht="17.25" customHeight="1">
      <c r="A46" s="49" t="s">
        <v>394</v>
      </c>
      <c r="B46" s="52"/>
      <c r="C46" s="52"/>
      <c r="D46" s="52"/>
      <c r="E46" s="52"/>
      <c r="F46" s="52"/>
      <c r="G46" s="52"/>
      <c r="H46" s="52"/>
      <c r="I46" s="52">
        <v>300000</v>
      </c>
      <c r="J46" s="52">
        <v>300000</v>
      </c>
      <c r="K46" s="52"/>
      <c r="L46" s="52"/>
      <c r="M46" s="52"/>
      <c r="N46" s="52"/>
      <c r="O46" s="845"/>
      <c r="P46" s="416"/>
      <c r="Q46" s="55"/>
      <c r="R46" s="55"/>
      <c r="S46" s="55"/>
      <c r="T46" s="55"/>
      <c r="U46" s="55"/>
      <c r="V46" s="55"/>
      <c r="W46" s="55"/>
      <c r="X46" s="55"/>
      <c r="Y46" s="55"/>
      <c r="Z46" s="414"/>
      <c r="AA46" s="83"/>
      <c r="AB46" s="601"/>
    </row>
    <row r="47" spans="1:28" ht="17.25" customHeight="1">
      <c r="A47" s="49" t="s">
        <v>533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413"/>
      <c r="P47" s="416"/>
      <c r="Q47" s="55"/>
      <c r="R47" s="55"/>
      <c r="S47" s="55"/>
      <c r="T47" s="55"/>
      <c r="U47" s="55"/>
      <c r="V47" s="55"/>
      <c r="W47" s="55"/>
      <c r="X47" s="55"/>
      <c r="Y47" s="55"/>
      <c r="Z47" s="414"/>
      <c r="AA47" s="83"/>
      <c r="AB47" s="601"/>
    </row>
    <row r="48" spans="1:28" ht="17.25" customHeight="1" hidden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13"/>
      <c r="P48" s="416"/>
      <c r="Q48" s="55"/>
      <c r="R48" s="55"/>
      <c r="S48" s="55"/>
      <c r="T48" s="55"/>
      <c r="U48" s="55"/>
      <c r="V48" s="55"/>
      <c r="W48" s="55"/>
      <c r="X48" s="55"/>
      <c r="Y48" s="55"/>
      <c r="Z48" s="414"/>
      <c r="AA48" s="83"/>
      <c r="AB48" s="601"/>
    </row>
    <row r="49" spans="1:28" ht="17.25" customHeight="1" hidden="1">
      <c r="A49" s="49" t="s">
        <v>410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845"/>
      <c r="P49" s="416"/>
      <c r="Q49" s="55"/>
      <c r="R49" s="55"/>
      <c r="S49" s="55"/>
      <c r="T49" s="55"/>
      <c r="U49" s="55"/>
      <c r="V49" s="55"/>
      <c r="W49" s="55"/>
      <c r="X49" s="55"/>
      <c r="Y49" s="55"/>
      <c r="Z49" s="414"/>
      <c r="AA49" s="83"/>
      <c r="AB49" s="601"/>
    </row>
    <row r="50" spans="1:28" ht="17.25" customHeight="1" hidden="1">
      <c r="A50" s="49" t="s">
        <v>396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845"/>
      <c r="P50" s="416"/>
      <c r="Q50" s="55"/>
      <c r="R50" s="55"/>
      <c r="S50" s="55"/>
      <c r="T50" s="55"/>
      <c r="U50" s="55"/>
      <c r="V50" s="55"/>
      <c r="W50" s="55"/>
      <c r="X50" s="55"/>
      <c r="Y50" s="55"/>
      <c r="Z50" s="414"/>
      <c r="AA50" s="83"/>
      <c r="AB50" s="601"/>
    </row>
    <row r="51" spans="1:28" s="19" customFormat="1" ht="18" hidden="1">
      <c r="A51" s="49" t="s">
        <v>231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845"/>
      <c r="P51" s="417"/>
      <c r="Q51" s="52"/>
      <c r="R51" s="52"/>
      <c r="S51" s="52"/>
      <c r="T51" s="52"/>
      <c r="U51" s="52"/>
      <c r="V51" s="52"/>
      <c r="W51" s="52"/>
      <c r="X51" s="52"/>
      <c r="Y51" s="52"/>
      <c r="Z51" s="413"/>
      <c r="AA51" s="83"/>
      <c r="AB51" s="602"/>
    </row>
    <row r="52" spans="1:28" ht="18" hidden="1">
      <c r="A52" s="4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845"/>
      <c r="P52" s="417"/>
      <c r="Q52" s="52"/>
      <c r="R52" s="52"/>
      <c r="S52" s="52"/>
      <c r="T52" s="52"/>
      <c r="U52" s="55"/>
      <c r="V52" s="55"/>
      <c r="W52" s="55"/>
      <c r="X52" s="55"/>
      <c r="Y52" s="55"/>
      <c r="Z52" s="414"/>
      <c r="AA52" s="54"/>
      <c r="AB52" s="601"/>
    </row>
    <row r="53" spans="1:28" ht="18">
      <c r="A53" s="4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845"/>
      <c r="P53" s="417"/>
      <c r="Q53" s="52"/>
      <c r="R53" s="52"/>
      <c r="S53" s="52"/>
      <c r="T53" s="52"/>
      <c r="U53" s="55"/>
      <c r="V53" s="55"/>
      <c r="W53" s="55"/>
      <c r="X53" s="55"/>
      <c r="Y53" s="55"/>
      <c r="Z53" s="414"/>
      <c r="AA53" s="54"/>
      <c r="AB53" s="601"/>
    </row>
    <row r="54" spans="1:28" ht="23.25" customHeight="1" thickBot="1">
      <c r="A54" s="50" t="s">
        <v>1</v>
      </c>
      <c r="B54" s="56">
        <f aca="true" t="shared" si="0" ref="B54:AA54">SUM(B9:B53)</f>
        <v>0</v>
      </c>
      <c r="C54" s="56">
        <f t="shared" si="0"/>
        <v>0</v>
      </c>
      <c r="D54" s="56">
        <f t="shared" si="0"/>
        <v>0</v>
      </c>
      <c r="E54" s="56">
        <f t="shared" si="0"/>
        <v>0</v>
      </c>
      <c r="F54" s="56">
        <f t="shared" si="0"/>
        <v>0</v>
      </c>
      <c r="G54" s="56">
        <f t="shared" si="0"/>
        <v>0</v>
      </c>
      <c r="H54" s="56">
        <f t="shared" si="0"/>
        <v>0</v>
      </c>
      <c r="I54" s="56">
        <f t="shared" si="0"/>
        <v>10018325</v>
      </c>
      <c r="J54" s="56">
        <f>SUM(J9:J53)</f>
        <v>10018325</v>
      </c>
      <c r="K54" s="56">
        <f>SUM(K9:K16,K39,K45:K46)</f>
        <v>0</v>
      </c>
      <c r="L54" s="56">
        <f>SUM(L9:L16,L39,L45:L46)</f>
        <v>0</v>
      </c>
      <c r="M54" s="56">
        <f>SUM(M9:M16,M39,M45:M46)</f>
        <v>0</v>
      </c>
      <c r="N54" s="56">
        <f>SUM(N9:N16,N39,N45:N47)</f>
        <v>0</v>
      </c>
      <c r="O54" s="850" t="e">
        <f>M54/L54</f>
        <v>#DIV/0!</v>
      </c>
      <c r="P54" s="847">
        <f t="shared" si="0"/>
        <v>0</v>
      </c>
      <c r="Q54" s="56">
        <f t="shared" si="0"/>
        <v>0</v>
      </c>
      <c r="R54" s="56">
        <f t="shared" si="0"/>
        <v>0</v>
      </c>
      <c r="S54" s="56">
        <f t="shared" si="0"/>
        <v>0</v>
      </c>
      <c r="T54" s="56">
        <f t="shared" si="0"/>
        <v>0</v>
      </c>
      <c r="U54" s="56">
        <f t="shared" si="0"/>
        <v>5000000</v>
      </c>
      <c r="V54" s="56">
        <f>SUM(V9:V53)</f>
        <v>5000000</v>
      </c>
      <c r="W54" s="56">
        <f t="shared" si="0"/>
        <v>0</v>
      </c>
      <c r="X54" s="56">
        <f t="shared" si="0"/>
        <v>0</v>
      </c>
      <c r="Y54" s="56">
        <f t="shared" si="0"/>
        <v>0</v>
      </c>
      <c r="Z54" s="56">
        <f t="shared" si="0"/>
        <v>0</v>
      </c>
      <c r="AA54" s="56" t="e">
        <f t="shared" si="0"/>
        <v>#DIV/0!</v>
      </c>
      <c r="AB54" s="846"/>
    </row>
    <row r="55" spans="1:27" ht="15">
      <c r="A55" s="47"/>
      <c r="B55" s="14"/>
      <c r="C55" s="14"/>
      <c r="D55" s="14"/>
      <c r="E55" s="14"/>
      <c r="F55" s="14"/>
      <c r="G55" s="14"/>
      <c r="H55" s="14"/>
      <c r="I55" s="305"/>
      <c r="J55" s="305"/>
      <c r="K55" s="305"/>
      <c r="L55" s="305"/>
      <c r="M55" s="305"/>
      <c r="N55" s="305"/>
      <c r="O55" s="305"/>
      <c r="P55" s="305"/>
      <c r="Q55" s="14"/>
      <c r="R55" s="14"/>
      <c r="S55" s="14"/>
      <c r="T55" s="14"/>
      <c r="U55" s="305"/>
      <c r="Y55" s="411"/>
      <c r="Z55" s="411"/>
      <c r="AA55" s="411"/>
    </row>
    <row r="56" spans="1:21" ht="14.25">
      <c r="A56" s="1175" t="s">
        <v>234</v>
      </c>
      <c r="B56" s="1175"/>
      <c r="C56" s="1175"/>
      <c r="D56" s="1175"/>
      <c r="E56" s="1175"/>
      <c r="F56" s="1175"/>
      <c r="G56" s="1175"/>
      <c r="H56" s="1175"/>
      <c r="I56" s="1175"/>
      <c r="J56" s="1175"/>
      <c r="K56" s="1175"/>
      <c r="L56" s="1175"/>
      <c r="M56" s="1175"/>
      <c r="N56" s="1175"/>
      <c r="O56" s="1175"/>
      <c r="P56" s="1175"/>
      <c r="Q56" s="1175"/>
      <c r="R56" s="1175"/>
      <c r="S56" s="1175"/>
      <c r="T56" s="1175"/>
      <c r="U56" s="1175"/>
    </row>
    <row r="57" ht="13.5" thickBot="1">
      <c r="U57" s="12"/>
    </row>
    <row r="58" spans="1:28" ht="29.25" customHeight="1">
      <c r="A58" s="1176" t="s">
        <v>233</v>
      </c>
      <c r="B58" s="1178" t="s">
        <v>25</v>
      </c>
      <c r="C58" s="1179"/>
      <c r="D58" s="1179"/>
      <c r="E58" s="1179"/>
      <c r="F58" s="1179"/>
      <c r="G58" s="1179"/>
      <c r="H58" s="1179"/>
      <c r="I58" s="1179"/>
      <c r="J58" s="1179"/>
      <c r="K58" s="1179"/>
      <c r="L58" s="1179"/>
      <c r="M58" s="1179"/>
      <c r="N58" s="1179"/>
      <c r="O58" s="1179"/>
      <c r="P58" s="1180" t="s">
        <v>26</v>
      </c>
      <c r="Q58" s="1181"/>
      <c r="R58" s="1181"/>
      <c r="S58" s="1181"/>
      <c r="T58" s="1181"/>
      <c r="U58" s="1181"/>
      <c r="V58" s="1181"/>
      <c r="W58" s="1181"/>
      <c r="X58" s="1181"/>
      <c r="Y58" s="1181"/>
      <c r="Z58" s="1178"/>
      <c r="AA58" s="1182"/>
      <c r="AB58" s="601"/>
    </row>
    <row r="59" spans="1:28" ht="29.25" customHeight="1">
      <c r="A59" s="1177"/>
      <c r="B59" s="1173" t="s">
        <v>68</v>
      </c>
      <c r="C59" s="1183"/>
      <c r="D59" s="1183"/>
      <c r="E59" s="1183"/>
      <c r="F59" s="1183"/>
      <c r="G59" s="1183"/>
      <c r="H59" s="1184"/>
      <c r="I59" s="1173" t="s">
        <v>69</v>
      </c>
      <c r="J59" s="1183"/>
      <c r="K59" s="1183"/>
      <c r="L59" s="1183"/>
      <c r="M59" s="1183"/>
      <c r="N59" s="1183"/>
      <c r="O59" s="1183"/>
      <c r="P59" s="1185" t="s">
        <v>68</v>
      </c>
      <c r="Q59" s="1172"/>
      <c r="R59" s="1172"/>
      <c r="S59" s="1172"/>
      <c r="T59" s="1172"/>
      <c r="U59" s="1172" t="s">
        <v>69</v>
      </c>
      <c r="V59" s="1172"/>
      <c r="W59" s="1172"/>
      <c r="X59" s="1172"/>
      <c r="Y59" s="1172"/>
      <c r="Z59" s="1173"/>
      <c r="AA59" s="1174"/>
      <c r="AB59" s="601"/>
    </row>
    <row r="60" spans="1:28" ht="29.25" customHeight="1">
      <c r="A60" s="320"/>
      <c r="B60" s="321" t="s">
        <v>243</v>
      </c>
      <c r="C60" s="321" t="s">
        <v>241</v>
      </c>
      <c r="D60" s="603" t="s">
        <v>246</v>
      </c>
      <c r="E60" s="321" t="s">
        <v>249</v>
      </c>
      <c r="F60" s="321" t="s">
        <v>519</v>
      </c>
      <c r="G60" s="321" t="s">
        <v>530</v>
      </c>
      <c r="H60" s="321" t="s">
        <v>252</v>
      </c>
      <c r="I60" s="321" t="s">
        <v>243</v>
      </c>
      <c r="J60" s="895" t="s">
        <v>241</v>
      </c>
      <c r="K60" s="904" t="s">
        <v>246</v>
      </c>
      <c r="L60" s="905" t="s">
        <v>249</v>
      </c>
      <c r="M60" s="321" t="s">
        <v>519</v>
      </c>
      <c r="N60" s="985" t="s">
        <v>530</v>
      </c>
      <c r="O60" s="905" t="s">
        <v>252</v>
      </c>
      <c r="P60" s="896" t="s">
        <v>243</v>
      </c>
      <c r="Q60" s="321" t="s">
        <v>241</v>
      </c>
      <c r="R60" s="603" t="s">
        <v>246</v>
      </c>
      <c r="S60" s="321" t="s">
        <v>249</v>
      </c>
      <c r="T60" s="321" t="s">
        <v>446</v>
      </c>
      <c r="U60" s="321" t="s">
        <v>243</v>
      </c>
      <c r="V60" s="321" t="s">
        <v>241</v>
      </c>
      <c r="W60" s="603" t="s">
        <v>246</v>
      </c>
      <c r="X60" s="321" t="s">
        <v>249</v>
      </c>
      <c r="Y60" s="321" t="s">
        <v>519</v>
      </c>
      <c r="Z60" s="985" t="s">
        <v>530</v>
      </c>
      <c r="AA60" s="321" t="s">
        <v>252</v>
      </c>
      <c r="AB60" s="601"/>
    </row>
    <row r="61" spans="1:28" ht="30.75">
      <c r="A61" s="48" t="s">
        <v>260</v>
      </c>
      <c r="B61" s="55">
        <v>353080</v>
      </c>
      <c r="C61" s="55">
        <v>353080</v>
      </c>
      <c r="D61" s="55"/>
      <c r="E61" s="55"/>
      <c r="F61" s="55"/>
      <c r="G61" s="55"/>
      <c r="H61" s="845"/>
      <c r="I61" s="55"/>
      <c r="J61" s="55"/>
      <c r="K61" s="55"/>
      <c r="L61" s="55"/>
      <c r="M61" s="414"/>
      <c r="N61" s="414"/>
      <c r="O61" s="414"/>
      <c r="P61" s="417"/>
      <c r="Q61" s="52"/>
      <c r="R61" s="52"/>
      <c r="S61" s="52"/>
      <c r="T61" s="52"/>
      <c r="U61" s="55"/>
      <c r="V61" s="55"/>
      <c r="W61" s="55"/>
      <c r="X61" s="55"/>
      <c r="Y61" s="52"/>
      <c r="Z61" s="413"/>
      <c r="AA61" s="83"/>
      <c r="AB61" s="601"/>
    </row>
    <row r="62" spans="1:28" ht="18">
      <c r="A62" s="48" t="s">
        <v>531</v>
      </c>
      <c r="B62" s="84"/>
      <c r="C62" s="84"/>
      <c r="D62" s="84"/>
      <c r="E62" s="84"/>
      <c r="F62" s="84"/>
      <c r="G62" s="84"/>
      <c r="H62" s="845"/>
      <c r="I62" s="84"/>
      <c r="J62" s="84"/>
      <c r="K62" s="84"/>
      <c r="L62" s="84"/>
      <c r="M62" s="418"/>
      <c r="N62" s="418"/>
      <c r="O62" s="418"/>
      <c r="P62" s="417"/>
      <c r="Q62" s="52"/>
      <c r="R62" s="52"/>
      <c r="S62" s="52"/>
      <c r="T62" s="52"/>
      <c r="U62" s="55"/>
      <c r="V62" s="55"/>
      <c r="W62" s="55"/>
      <c r="X62" s="55"/>
      <c r="Y62" s="52"/>
      <c r="Z62" s="413"/>
      <c r="AA62" s="83"/>
      <c r="AB62" s="601"/>
    </row>
    <row r="63" spans="1:28" ht="18">
      <c r="A63" s="85" t="s">
        <v>235</v>
      </c>
      <c r="B63" s="84"/>
      <c r="C63" s="84"/>
      <c r="D63" s="84"/>
      <c r="E63" s="84"/>
      <c r="F63" s="84"/>
      <c r="G63" s="84"/>
      <c r="H63" s="84"/>
      <c r="I63" s="84">
        <v>134050</v>
      </c>
      <c r="J63" s="84">
        <v>134050</v>
      </c>
      <c r="K63" s="84"/>
      <c r="L63" s="84"/>
      <c r="M63" s="84"/>
      <c r="N63" s="84"/>
      <c r="O63" s="845"/>
      <c r="P63" s="417"/>
      <c r="Q63" s="52"/>
      <c r="R63" s="52"/>
      <c r="S63" s="52"/>
      <c r="T63" s="52"/>
      <c r="U63" s="55"/>
      <c r="V63" s="55"/>
      <c r="W63" s="55"/>
      <c r="X63" s="55"/>
      <c r="Y63" s="52"/>
      <c r="Z63" s="413"/>
      <c r="AA63" s="83"/>
      <c r="AB63" s="601"/>
    </row>
    <row r="64" spans="1:28" ht="18">
      <c r="A64" s="85" t="s">
        <v>236</v>
      </c>
      <c r="B64" s="84"/>
      <c r="C64" s="84"/>
      <c r="D64" s="84"/>
      <c r="E64" s="84"/>
      <c r="F64" s="84"/>
      <c r="G64" s="84"/>
      <c r="H64" s="84"/>
      <c r="I64" s="84">
        <v>308914</v>
      </c>
      <c r="J64" s="84">
        <v>308914</v>
      </c>
      <c r="K64" s="84"/>
      <c r="L64" s="84"/>
      <c r="M64" s="84"/>
      <c r="N64" s="84"/>
      <c r="O64" s="845"/>
      <c r="P64" s="417"/>
      <c r="Q64" s="52"/>
      <c r="R64" s="52"/>
      <c r="S64" s="52"/>
      <c r="T64" s="52"/>
      <c r="U64" s="55"/>
      <c r="V64" s="55"/>
      <c r="W64" s="55"/>
      <c r="X64" s="55"/>
      <c r="Y64" s="52"/>
      <c r="Z64" s="413"/>
      <c r="AA64" s="83"/>
      <c r="AB64" s="601"/>
    </row>
    <row r="65" spans="1:28" ht="18">
      <c r="A65" s="85" t="s">
        <v>365</v>
      </c>
      <c r="B65" s="84"/>
      <c r="C65" s="84"/>
      <c r="D65" s="84"/>
      <c r="E65" s="84"/>
      <c r="F65" s="84"/>
      <c r="G65" s="84"/>
      <c r="H65" s="84"/>
      <c r="I65" s="84">
        <v>53620</v>
      </c>
      <c r="J65" s="84">
        <v>53620</v>
      </c>
      <c r="K65" s="84"/>
      <c r="L65" s="84"/>
      <c r="M65" s="84"/>
      <c r="N65" s="84"/>
      <c r="O65" s="845"/>
      <c r="P65" s="417"/>
      <c r="Q65" s="52"/>
      <c r="R65" s="52"/>
      <c r="S65" s="52"/>
      <c r="T65" s="52"/>
      <c r="U65" s="55"/>
      <c r="V65" s="55"/>
      <c r="W65" s="55"/>
      <c r="X65" s="55"/>
      <c r="Y65" s="52"/>
      <c r="Z65" s="413"/>
      <c r="AA65" s="83"/>
      <c r="AB65" s="601"/>
    </row>
    <row r="66" spans="1:28" ht="18">
      <c r="A66" s="85" t="s">
        <v>237</v>
      </c>
      <c r="B66" s="84"/>
      <c r="C66" s="84"/>
      <c r="D66" s="84"/>
      <c r="E66" s="84"/>
      <c r="F66" s="84"/>
      <c r="G66" s="84"/>
      <c r="H66" s="84"/>
      <c r="I66" s="84">
        <v>56480</v>
      </c>
      <c r="J66" s="84">
        <v>56480</v>
      </c>
      <c r="K66" s="84"/>
      <c r="L66" s="84"/>
      <c r="M66" s="84"/>
      <c r="N66" s="84"/>
      <c r="O66" s="845"/>
      <c r="P66" s="417"/>
      <c r="Q66" s="52"/>
      <c r="R66" s="52"/>
      <c r="S66" s="52"/>
      <c r="T66" s="52"/>
      <c r="U66" s="55"/>
      <c r="V66" s="55"/>
      <c r="W66" s="55"/>
      <c r="X66" s="55"/>
      <c r="Y66" s="52"/>
      <c r="Z66" s="413"/>
      <c r="AA66" s="83"/>
      <c r="AB66" s="601"/>
    </row>
    <row r="67" spans="1:28" ht="18">
      <c r="A67" s="85" t="s">
        <v>238</v>
      </c>
      <c r="B67" s="84"/>
      <c r="C67" s="84"/>
      <c r="D67" s="84"/>
      <c r="E67" s="84"/>
      <c r="F67" s="84"/>
      <c r="G67" s="84"/>
      <c r="H67" s="84"/>
      <c r="I67" s="84">
        <v>86670</v>
      </c>
      <c r="J67" s="84">
        <v>86670</v>
      </c>
      <c r="K67" s="84"/>
      <c r="L67" s="84"/>
      <c r="M67" s="84"/>
      <c r="N67" s="84"/>
      <c r="O67" s="845"/>
      <c r="P67" s="417"/>
      <c r="Q67" s="52"/>
      <c r="R67" s="52"/>
      <c r="S67" s="52"/>
      <c r="T67" s="52"/>
      <c r="U67" s="55"/>
      <c r="V67" s="55"/>
      <c r="W67" s="55"/>
      <c r="X67" s="55"/>
      <c r="Y67" s="52"/>
      <c r="Z67" s="413"/>
      <c r="AA67" s="83"/>
      <c r="AB67" s="601"/>
    </row>
    <row r="68" spans="1:28" ht="18">
      <c r="A68" s="85" t="s">
        <v>239</v>
      </c>
      <c r="B68" s="84"/>
      <c r="C68" s="84"/>
      <c r="D68" s="84"/>
      <c r="E68" s="84"/>
      <c r="F68" s="84"/>
      <c r="G68" s="84"/>
      <c r="H68" s="84"/>
      <c r="I68" s="84">
        <v>54900</v>
      </c>
      <c r="J68" s="84">
        <v>54900</v>
      </c>
      <c r="K68" s="84"/>
      <c r="L68" s="84"/>
      <c r="M68" s="84"/>
      <c r="N68" s="84"/>
      <c r="O68" s="845"/>
      <c r="P68" s="417"/>
      <c r="Q68" s="52"/>
      <c r="R68" s="52"/>
      <c r="S68" s="52"/>
      <c r="T68" s="52"/>
      <c r="U68" s="55"/>
      <c r="V68" s="55"/>
      <c r="W68" s="55"/>
      <c r="X68" s="55"/>
      <c r="Y68" s="52"/>
      <c r="Z68" s="413"/>
      <c r="AA68" s="83"/>
      <c r="AB68" s="601"/>
    </row>
    <row r="69" spans="1:28" ht="18">
      <c r="A69" s="85" t="s">
        <v>240</v>
      </c>
      <c r="B69" s="84"/>
      <c r="C69" s="84"/>
      <c r="D69" s="84"/>
      <c r="E69" s="84"/>
      <c r="F69" s="84"/>
      <c r="G69" s="84"/>
      <c r="H69" s="84"/>
      <c r="I69" s="84">
        <v>86670</v>
      </c>
      <c r="J69" s="84">
        <v>86670</v>
      </c>
      <c r="K69" s="84"/>
      <c r="L69" s="84"/>
      <c r="M69" s="84"/>
      <c r="N69" s="84"/>
      <c r="O69" s="845"/>
      <c r="P69" s="417"/>
      <c r="Q69" s="52"/>
      <c r="R69" s="52"/>
      <c r="S69" s="52"/>
      <c r="T69" s="52"/>
      <c r="U69" s="55"/>
      <c r="V69" s="55"/>
      <c r="W69" s="55"/>
      <c r="X69" s="55"/>
      <c r="Y69" s="52"/>
      <c r="Z69" s="413"/>
      <c r="AA69" s="83"/>
      <c r="AB69" s="601"/>
    </row>
    <row r="70" spans="1:28" ht="18">
      <c r="A70" s="85" t="s">
        <v>492</v>
      </c>
      <c r="B70" s="84"/>
      <c r="C70" s="84"/>
      <c r="D70" s="84"/>
      <c r="E70" s="84"/>
      <c r="F70" s="84"/>
      <c r="G70" s="84"/>
      <c r="H70" s="84"/>
      <c r="I70" s="84">
        <v>244440</v>
      </c>
      <c r="J70" s="84">
        <v>244440</v>
      </c>
      <c r="K70" s="84"/>
      <c r="L70" s="84"/>
      <c r="M70" s="84"/>
      <c r="N70" s="84"/>
      <c r="O70" s="845"/>
      <c r="P70" s="417"/>
      <c r="Q70" s="52"/>
      <c r="R70" s="52"/>
      <c r="S70" s="52"/>
      <c r="T70" s="52"/>
      <c r="U70" s="55"/>
      <c r="V70" s="55"/>
      <c r="W70" s="55"/>
      <c r="X70" s="55"/>
      <c r="Y70" s="52"/>
      <c r="Z70" s="413"/>
      <c r="AA70" s="83"/>
      <c r="AB70" s="601"/>
    </row>
    <row r="71" spans="1:28" ht="39" customHeight="1">
      <c r="A71" s="85" t="s">
        <v>247</v>
      </c>
      <c r="B71" s="84">
        <v>131891171</v>
      </c>
      <c r="C71" s="84">
        <f>131891171</f>
        <v>131891171</v>
      </c>
      <c r="D71" s="84"/>
      <c r="E71" s="84"/>
      <c r="F71" s="84"/>
      <c r="G71" s="84"/>
      <c r="H71" s="845"/>
      <c r="I71" s="84"/>
      <c r="J71" s="84"/>
      <c r="K71" s="84"/>
      <c r="L71" s="84"/>
      <c r="M71" s="84"/>
      <c r="N71" s="84"/>
      <c r="O71" s="418"/>
      <c r="P71" s="417"/>
      <c r="Q71" s="52"/>
      <c r="R71" s="52"/>
      <c r="S71" s="52"/>
      <c r="T71" s="52"/>
      <c r="U71" s="55"/>
      <c r="V71" s="55"/>
      <c r="W71" s="55"/>
      <c r="X71" s="55"/>
      <c r="Y71" s="52"/>
      <c r="Z71" s="413"/>
      <c r="AA71" s="83"/>
      <c r="AB71" s="601"/>
    </row>
    <row r="72" spans="1:28" ht="18">
      <c r="A72" s="85" t="s">
        <v>257</v>
      </c>
      <c r="B72" s="84"/>
      <c r="C72" s="84"/>
      <c r="D72" s="84"/>
      <c r="E72" s="84"/>
      <c r="F72" s="84"/>
      <c r="G72" s="84"/>
      <c r="H72" s="84"/>
      <c r="I72" s="84">
        <v>12000</v>
      </c>
      <c r="J72" s="84">
        <v>12000</v>
      </c>
      <c r="K72" s="84"/>
      <c r="L72" s="84"/>
      <c r="M72" s="84"/>
      <c r="N72" s="84"/>
      <c r="O72" s="418"/>
      <c r="P72" s="417"/>
      <c r="Q72" s="52"/>
      <c r="R72" s="52"/>
      <c r="S72" s="52"/>
      <c r="T72" s="52"/>
      <c r="U72" s="55"/>
      <c r="V72" s="55"/>
      <c r="W72" s="55"/>
      <c r="X72" s="55"/>
      <c r="Y72" s="52"/>
      <c r="Z72" s="413"/>
      <c r="AA72" s="83"/>
      <c r="AB72" s="601"/>
    </row>
    <row r="73" spans="1:28" ht="18" hidden="1">
      <c r="A73" s="85" t="s">
        <v>258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418"/>
      <c r="P73" s="417"/>
      <c r="Q73" s="52"/>
      <c r="R73" s="52"/>
      <c r="S73" s="52"/>
      <c r="T73" s="52"/>
      <c r="U73" s="55"/>
      <c r="V73" s="55"/>
      <c r="W73" s="55"/>
      <c r="X73" s="55"/>
      <c r="Y73" s="52"/>
      <c r="Z73" s="413"/>
      <c r="AA73" s="83"/>
      <c r="AB73" s="601"/>
    </row>
    <row r="74" spans="1:28" ht="47.25" customHeight="1" hidden="1">
      <c r="A74" s="85" t="s">
        <v>259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418"/>
      <c r="P74" s="417"/>
      <c r="Q74" s="52"/>
      <c r="R74" s="52"/>
      <c r="S74" s="52"/>
      <c r="T74" s="52"/>
      <c r="U74" s="55"/>
      <c r="V74" s="55"/>
      <c r="W74" s="55"/>
      <c r="X74" s="55"/>
      <c r="Y74" s="52"/>
      <c r="Z74" s="413"/>
      <c r="AA74" s="83"/>
      <c r="AB74" s="601"/>
    </row>
    <row r="75" spans="1:28" ht="39" customHeight="1" hidden="1">
      <c r="A75" s="26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418"/>
      <c r="P75" s="417"/>
      <c r="Q75" s="52"/>
      <c r="R75" s="52"/>
      <c r="S75" s="52"/>
      <c r="T75" s="52"/>
      <c r="U75" s="55"/>
      <c r="V75" s="55"/>
      <c r="W75" s="55"/>
      <c r="X75" s="55"/>
      <c r="Y75" s="52"/>
      <c r="Z75" s="413"/>
      <c r="AA75" s="83"/>
      <c r="AB75" s="601"/>
    </row>
    <row r="76" spans="1:28" ht="39" customHeight="1" hidden="1">
      <c r="A76" s="260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418"/>
      <c r="P76" s="417"/>
      <c r="Q76" s="52"/>
      <c r="R76" s="52"/>
      <c r="S76" s="52"/>
      <c r="T76" s="52"/>
      <c r="U76" s="55"/>
      <c r="V76" s="55"/>
      <c r="W76" s="55"/>
      <c r="X76" s="55"/>
      <c r="Y76" s="52"/>
      <c r="Z76" s="413"/>
      <c r="AA76" s="83"/>
      <c r="AB76" s="601"/>
    </row>
    <row r="77" spans="1:28" ht="39" customHeight="1" hidden="1">
      <c r="A77" s="2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418"/>
      <c r="P77" s="417"/>
      <c r="Q77" s="52"/>
      <c r="R77" s="52"/>
      <c r="S77" s="52"/>
      <c r="T77" s="52"/>
      <c r="U77" s="55"/>
      <c r="V77" s="55"/>
      <c r="W77" s="55"/>
      <c r="X77" s="55"/>
      <c r="Y77" s="52"/>
      <c r="Z77" s="413"/>
      <c r="AA77" s="83"/>
      <c r="AB77" s="601"/>
    </row>
    <row r="78" spans="1:28" ht="39" customHeight="1" hidden="1">
      <c r="A78" s="26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418"/>
      <c r="P78" s="417"/>
      <c r="Q78" s="52"/>
      <c r="R78" s="52"/>
      <c r="S78" s="52"/>
      <c r="T78" s="52"/>
      <c r="U78" s="55"/>
      <c r="V78" s="55"/>
      <c r="W78" s="55"/>
      <c r="X78" s="55"/>
      <c r="Y78" s="52"/>
      <c r="Z78" s="413"/>
      <c r="AA78" s="83"/>
      <c r="AB78" s="601"/>
    </row>
    <row r="79" spans="1:28" ht="39" customHeight="1" hidden="1">
      <c r="A79" s="2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418"/>
      <c r="P79" s="417"/>
      <c r="Q79" s="52"/>
      <c r="R79" s="52"/>
      <c r="S79" s="52"/>
      <c r="T79" s="52"/>
      <c r="U79" s="55"/>
      <c r="V79" s="55"/>
      <c r="W79" s="55"/>
      <c r="X79" s="55"/>
      <c r="Y79" s="52"/>
      <c r="Z79" s="413"/>
      <c r="AA79" s="83"/>
      <c r="AB79" s="601"/>
    </row>
    <row r="80" spans="1:28" ht="39" customHeight="1" hidden="1">
      <c r="A80" s="260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418"/>
      <c r="P80" s="417"/>
      <c r="Q80" s="52"/>
      <c r="R80" s="52"/>
      <c r="S80" s="52"/>
      <c r="T80" s="52"/>
      <c r="U80" s="55"/>
      <c r="V80" s="55"/>
      <c r="W80" s="55"/>
      <c r="X80" s="55"/>
      <c r="Y80" s="52"/>
      <c r="Z80" s="413"/>
      <c r="AA80" s="83"/>
      <c r="AB80" s="601"/>
    </row>
    <row r="81" spans="1:28" s="15" customFormat="1" ht="27" customHeight="1" thickBot="1">
      <c r="A81" s="51" t="s">
        <v>1</v>
      </c>
      <c r="B81" s="57">
        <f aca="true" t="shared" si="1" ref="B81:G81">SUM(B61:B75)</f>
        <v>132244251</v>
      </c>
      <c r="C81" s="57">
        <f>SUM(C61:C75)</f>
        <v>132244251</v>
      </c>
      <c r="D81" s="57">
        <f t="shared" si="1"/>
        <v>0</v>
      </c>
      <c r="E81" s="57">
        <f t="shared" si="1"/>
        <v>0</v>
      </c>
      <c r="F81" s="57">
        <f t="shared" si="1"/>
        <v>0</v>
      </c>
      <c r="G81" s="57">
        <f t="shared" si="1"/>
        <v>0</v>
      </c>
      <c r="H81" s="850" t="e">
        <f>F81/E81</f>
        <v>#DIV/0!</v>
      </c>
      <c r="I81" s="849">
        <f aca="true" t="shared" si="2" ref="I81:U81">SUM(I61:I75)</f>
        <v>1037744</v>
      </c>
      <c r="J81" s="849">
        <f>SUM(J61:J75)</f>
        <v>1037744</v>
      </c>
      <c r="K81" s="849">
        <f>SUM(K61:K75)</f>
        <v>0</v>
      </c>
      <c r="L81" s="849">
        <f>SUM(L61:L75)</f>
        <v>0</v>
      </c>
      <c r="M81" s="849">
        <f>SUM(M61:M75)</f>
        <v>0</v>
      </c>
      <c r="N81" s="849">
        <f>SUM(N61:N75)</f>
        <v>0</v>
      </c>
      <c r="O81" s="850" t="e">
        <f>M81/L81</f>
        <v>#DIV/0!</v>
      </c>
      <c r="P81" s="848">
        <f t="shared" si="2"/>
        <v>0</v>
      </c>
      <c r="Q81" s="57">
        <f t="shared" si="2"/>
        <v>0</v>
      </c>
      <c r="R81" s="57">
        <f t="shared" si="2"/>
        <v>0</v>
      </c>
      <c r="S81" s="57">
        <f t="shared" si="2"/>
        <v>0</v>
      </c>
      <c r="T81" s="57">
        <f t="shared" si="2"/>
        <v>0</v>
      </c>
      <c r="U81" s="57">
        <f t="shared" si="2"/>
        <v>0</v>
      </c>
      <c r="V81" s="57"/>
      <c r="W81" s="57"/>
      <c r="X81" s="57"/>
      <c r="Y81" s="57"/>
      <c r="Z81" s="984"/>
      <c r="AA81" s="283"/>
      <c r="AB81" s="601"/>
    </row>
    <row r="82" spans="9:21" ht="15">
      <c r="I82" s="305"/>
      <c r="U82" s="305"/>
    </row>
    <row r="83" spans="7:9" ht="12.75">
      <c r="G83" s="16">
        <f>109785+8150-3145+3999-2176+8925</f>
        <v>125538</v>
      </c>
      <c r="I83" s="411"/>
    </row>
    <row r="84" spans="5:14" ht="15">
      <c r="E84" s="411"/>
      <c r="F84" s="411"/>
      <c r="G84" s="411"/>
      <c r="N84" s="993">
        <f>N81+G81</f>
        <v>0</v>
      </c>
    </row>
    <row r="85" ht="12.75">
      <c r="A85" s="331"/>
    </row>
  </sheetData>
  <sheetProtection/>
  <mergeCells count="19">
    <mergeCell ref="P1:U1"/>
    <mergeCell ref="A2:U2"/>
    <mergeCell ref="A3:U3"/>
    <mergeCell ref="A4:U4"/>
    <mergeCell ref="A6:A7"/>
    <mergeCell ref="B6:O6"/>
    <mergeCell ref="P6:AA6"/>
    <mergeCell ref="B7:H7"/>
    <mergeCell ref="I7:O7"/>
    <mergeCell ref="P7:T7"/>
    <mergeCell ref="U7:AA7"/>
    <mergeCell ref="A56:U56"/>
    <mergeCell ref="A58:A59"/>
    <mergeCell ref="B58:O58"/>
    <mergeCell ref="P58:AA58"/>
    <mergeCell ref="B59:H59"/>
    <mergeCell ref="I59:O59"/>
    <mergeCell ref="P59:T59"/>
    <mergeCell ref="U59:AA5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4" r:id="rId1"/>
  <headerFooter alignWithMargins="0">
    <oddFooter>&amp;R
</oddFooter>
  </headerFooter>
  <colBreaks count="1" manualBreakCount="1">
    <brk id="28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2" sqref="A2:O2"/>
    </sheetView>
  </sheetViews>
  <sheetFormatPr defaultColWidth="9.140625" defaultRowHeight="12.75"/>
  <cols>
    <col min="1" max="1" width="5.57421875" style="856" customWidth="1"/>
    <col min="2" max="2" width="24.7109375" style="857" customWidth="1"/>
    <col min="3" max="3" width="9.57421875" style="858" bestFit="1" customWidth="1"/>
    <col min="4" max="4" width="11.421875" style="858" customWidth="1"/>
    <col min="5" max="14" width="9.57421875" style="858" bestFit="1" customWidth="1"/>
    <col min="15" max="15" width="9.7109375" style="856" bestFit="1" customWidth="1"/>
    <col min="16" max="17" width="0" style="858" hidden="1" customWidth="1"/>
    <col min="18" max="16384" width="9.140625" style="858" customWidth="1"/>
  </cols>
  <sheetData>
    <row r="1" spans="13:15" ht="15.75">
      <c r="M1" s="1190" t="s">
        <v>445</v>
      </c>
      <c r="N1" s="1190"/>
      <c r="O1" s="1190"/>
    </row>
    <row r="2" spans="1:15" ht="31.5" customHeight="1">
      <c r="A2" s="1191" t="s">
        <v>565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</row>
    <row r="3" ht="16.5" thickBot="1">
      <c r="O3" s="859" t="s">
        <v>564</v>
      </c>
    </row>
    <row r="4" spans="1:15" s="856" customFormat="1" ht="35.25" customHeight="1" thickBot="1">
      <c r="A4" s="860" t="s">
        <v>268</v>
      </c>
      <c r="B4" s="861" t="s">
        <v>4</v>
      </c>
      <c r="C4" s="862" t="s">
        <v>449</v>
      </c>
      <c r="D4" s="862" t="s">
        <v>450</v>
      </c>
      <c r="E4" s="862" t="s">
        <v>451</v>
      </c>
      <c r="F4" s="862" t="s">
        <v>452</v>
      </c>
      <c r="G4" s="862" t="s">
        <v>453</v>
      </c>
      <c r="H4" s="862" t="s">
        <v>454</v>
      </c>
      <c r="I4" s="862" t="s">
        <v>455</v>
      </c>
      <c r="J4" s="862" t="s">
        <v>456</v>
      </c>
      <c r="K4" s="862" t="s">
        <v>457</v>
      </c>
      <c r="L4" s="862" t="s">
        <v>458</v>
      </c>
      <c r="M4" s="862" t="s">
        <v>459</v>
      </c>
      <c r="N4" s="862" t="s">
        <v>460</v>
      </c>
      <c r="O4" s="863" t="s">
        <v>22</v>
      </c>
    </row>
    <row r="5" spans="1:15" s="865" customFormat="1" ht="15" customHeight="1" thickBot="1">
      <c r="A5" s="864" t="s">
        <v>30</v>
      </c>
      <c r="B5" s="1193" t="s">
        <v>114</v>
      </c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5"/>
    </row>
    <row r="6" spans="1:16" s="865" customFormat="1" ht="15" customHeight="1">
      <c r="A6" s="866" t="s">
        <v>31</v>
      </c>
      <c r="B6" s="867" t="s">
        <v>461</v>
      </c>
      <c r="C6" s="868"/>
      <c r="D6" s="868"/>
      <c r="E6" s="868">
        <v>65680000</v>
      </c>
      <c r="F6" s="868"/>
      <c r="G6" s="868"/>
      <c r="H6" s="868"/>
      <c r="I6" s="868"/>
      <c r="J6" s="868"/>
      <c r="K6" s="868"/>
      <c r="L6" s="868"/>
      <c r="M6" s="868"/>
      <c r="N6" s="868">
        <v>65680000</v>
      </c>
      <c r="O6" s="869">
        <f aca="true" t="shared" si="0" ref="O6:O12">SUM(C6:N6)</f>
        <v>131360000</v>
      </c>
      <c r="P6" s="865">
        <v>105070</v>
      </c>
    </row>
    <row r="7" spans="1:19" s="874" customFormat="1" ht="13.5" customHeight="1">
      <c r="A7" s="870" t="s">
        <v>10</v>
      </c>
      <c r="B7" s="871" t="s">
        <v>462</v>
      </c>
      <c r="C7" s="872">
        <v>3481076</v>
      </c>
      <c r="D7" s="872">
        <v>3481077</v>
      </c>
      <c r="E7" s="872">
        <v>3481076</v>
      </c>
      <c r="F7" s="872">
        <v>3481077</v>
      </c>
      <c r="G7" s="872">
        <v>3481076</v>
      </c>
      <c r="H7" s="872">
        <v>3481077</v>
      </c>
      <c r="I7" s="872">
        <v>3481076</v>
      </c>
      <c r="J7" s="872">
        <v>3481077</v>
      </c>
      <c r="K7" s="872">
        <v>3481076</v>
      </c>
      <c r="L7" s="872">
        <v>3481077</v>
      </c>
      <c r="M7" s="872">
        <v>3481076</v>
      </c>
      <c r="N7" s="872">
        <v>3481077</v>
      </c>
      <c r="O7" s="873">
        <f t="shared" si="0"/>
        <v>41772918</v>
      </c>
      <c r="P7" s="874">
        <v>73977</v>
      </c>
      <c r="S7" s="865"/>
    </row>
    <row r="8" spans="1:19" s="874" customFormat="1" ht="27" customHeight="1">
      <c r="A8" s="870" t="s">
        <v>11</v>
      </c>
      <c r="B8" s="875" t="s">
        <v>463</v>
      </c>
      <c r="C8" s="876">
        <f>23250002</f>
        <v>23250002</v>
      </c>
      <c r="D8" s="876">
        <f>23250003</f>
        <v>23250003</v>
      </c>
      <c r="E8" s="876">
        <v>23250003</v>
      </c>
      <c r="F8" s="876">
        <v>23250003</v>
      </c>
      <c r="G8" s="876">
        <v>23250002</v>
      </c>
      <c r="H8" s="876">
        <v>23250003</v>
      </c>
      <c r="I8" s="876">
        <v>23250003</v>
      </c>
      <c r="J8" s="876">
        <v>23250003</v>
      </c>
      <c r="K8" s="876">
        <v>23250002</v>
      </c>
      <c r="L8" s="876">
        <v>23250003</v>
      </c>
      <c r="M8" s="876">
        <v>23250003</v>
      </c>
      <c r="N8" s="876">
        <v>23250003</v>
      </c>
      <c r="O8" s="873">
        <f t="shared" si="0"/>
        <v>279000033</v>
      </c>
      <c r="P8" s="874">
        <v>13700</v>
      </c>
      <c r="S8" s="865"/>
    </row>
    <row r="9" spans="1:19" s="874" customFormat="1" ht="21.75" customHeight="1">
      <c r="A9" s="870" t="s">
        <v>12</v>
      </c>
      <c r="B9" s="875" t="s">
        <v>464</v>
      </c>
      <c r="C9" s="876"/>
      <c r="D9" s="876"/>
      <c r="E9" s="876">
        <v>6000000</v>
      </c>
      <c r="F9" s="876"/>
      <c r="G9" s="876"/>
      <c r="H9" s="876"/>
      <c r="I9" s="876"/>
      <c r="J9" s="876"/>
      <c r="K9" s="876"/>
      <c r="L9" s="876"/>
      <c r="M9" s="876"/>
      <c r="N9" s="876"/>
      <c r="O9" s="873">
        <f t="shared" si="0"/>
        <v>6000000</v>
      </c>
      <c r="P9" s="874">
        <v>246945</v>
      </c>
      <c r="S9" s="865"/>
    </row>
    <row r="10" spans="1:16" s="874" customFormat="1" ht="23.25" customHeight="1">
      <c r="A10" s="870" t="s">
        <v>12</v>
      </c>
      <c r="B10" s="871" t="s">
        <v>465</v>
      </c>
      <c r="C10" s="872"/>
      <c r="D10" s="872"/>
      <c r="E10" s="872"/>
      <c r="F10" s="872"/>
      <c r="G10" s="872"/>
      <c r="H10" s="872">
        <v>30000</v>
      </c>
      <c r="I10" s="872"/>
      <c r="J10" s="872"/>
      <c r="K10" s="872"/>
      <c r="L10" s="872"/>
      <c r="M10" s="872"/>
      <c r="N10" s="872">
        <v>30000</v>
      </c>
      <c r="O10" s="873">
        <f t="shared" si="0"/>
        <v>60000</v>
      </c>
      <c r="P10" s="874">
        <v>118427</v>
      </c>
    </row>
    <row r="11" spans="1:16" s="874" customFormat="1" ht="23.25" customHeight="1">
      <c r="A11" s="870" t="s">
        <v>13</v>
      </c>
      <c r="B11" s="871" t="s">
        <v>466</v>
      </c>
      <c r="C11" s="872">
        <v>693000</v>
      </c>
      <c r="D11" s="872">
        <v>693000</v>
      </c>
      <c r="E11" s="872">
        <v>693000</v>
      </c>
      <c r="F11" s="872">
        <v>693000</v>
      </c>
      <c r="G11" s="872">
        <v>693000</v>
      </c>
      <c r="H11" s="872">
        <v>693000</v>
      </c>
      <c r="I11" s="872">
        <v>693000</v>
      </c>
      <c r="J11" s="872">
        <v>693000</v>
      </c>
      <c r="K11" s="872">
        <v>693000</v>
      </c>
      <c r="L11" s="872">
        <v>693000</v>
      </c>
      <c r="M11" s="872">
        <v>693000</v>
      </c>
      <c r="N11" s="872">
        <v>693000</v>
      </c>
      <c r="O11" s="873">
        <f t="shared" si="0"/>
        <v>8316000</v>
      </c>
      <c r="P11" s="874">
        <v>0</v>
      </c>
    </row>
    <row r="12" spans="1:16" s="874" customFormat="1" ht="23.25" customHeight="1" thickBot="1">
      <c r="A12" s="870" t="s">
        <v>14</v>
      </c>
      <c r="B12" s="871" t="s">
        <v>467</v>
      </c>
      <c r="C12" s="872">
        <f>128479128+10090000</f>
        <v>138569128</v>
      </c>
      <c r="D12" s="872"/>
      <c r="E12" s="872"/>
      <c r="F12" s="872"/>
      <c r="G12" s="872"/>
      <c r="H12" s="872"/>
      <c r="I12" s="872"/>
      <c r="J12" s="872">
        <v>12000000</v>
      </c>
      <c r="K12" s="872"/>
      <c r="L12" s="872"/>
      <c r="M12" s="872"/>
      <c r="N12" s="872"/>
      <c r="O12" s="873">
        <f t="shared" si="0"/>
        <v>150569128</v>
      </c>
      <c r="P12" s="874">
        <v>7592</v>
      </c>
    </row>
    <row r="13" spans="1:17" s="865" customFormat="1" ht="15.75" customHeight="1" thickBot="1">
      <c r="A13" s="870" t="s">
        <v>62</v>
      </c>
      <c r="B13" s="877" t="s">
        <v>468</v>
      </c>
      <c r="C13" s="878">
        <f aca="true" t="shared" si="1" ref="C13:O13">SUM(C6:C12)</f>
        <v>165993206</v>
      </c>
      <c r="D13" s="878">
        <f t="shared" si="1"/>
        <v>27424080</v>
      </c>
      <c r="E13" s="878">
        <f t="shared" si="1"/>
        <v>99104079</v>
      </c>
      <c r="F13" s="878">
        <f t="shared" si="1"/>
        <v>27424080</v>
      </c>
      <c r="G13" s="878">
        <f t="shared" si="1"/>
        <v>27424078</v>
      </c>
      <c r="H13" s="878">
        <f t="shared" si="1"/>
        <v>27454080</v>
      </c>
      <c r="I13" s="878">
        <f t="shared" si="1"/>
        <v>27424079</v>
      </c>
      <c r="J13" s="878">
        <f t="shared" si="1"/>
        <v>39424080</v>
      </c>
      <c r="K13" s="878">
        <f t="shared" si="1"/>
        <v>27424078</v>
      </c>
      <c r="L13" s="878">
        <f t="shared" si="1"/>
        <v>27424080</v>
      </c>
      <c r="M13" s="878">
        <f t="shared" si="1"/>
        <v>27424079</v>
      </c>
      <c r="N13" s="878">
        <f t="shared" si="1"/>
        <v>93134080</v>
      </c>
      <c r="O13" s="879">
        <f t="shared" si="1"/>
        <v>617078079</v>
      </c>
      <c r="Q13" s="865">
        <f>SUM(P6:P12)</f>
        <v>565711</v>
      </c>
    </row>
    <row r="14" spans="1:15" s="865" customFormat="1" ht="15" customHeight="1" thickBot="1">
      <c r="A14" s="870" t="s">
        <v>63</v>
      </c>
      <c r="B14" s="1193" t="s">
        <v>141</v>
      </c>
      <c r="C14" s="1194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5"/>
    </row>
    <row r="15" spans="1:19" s="874" customFormat="1" ht="13.5" customHeight="1">
      <c r="A15" s="870" t="s">
        <v>448</v>
      </c>
      <c r="B15" s="875" t="s">
        <v>471</v>
      </c>
      <c r="C15" s="876">
        <f>40341683+181057</f>
        <v>40522740</v>
      </c>
      <c r="D15" s="876">
        <f>40341683</f>
        <v>40341683</v>
      </c>
      <c r="E15" s="876">
        <v>40341684</v>
      </c>
      <c r="F15" s="876">
        <v>40341683</v>
      </c>
      <c r="G15" s="876">
        <v>40341684</v>
      </c>
      <c r="H15" s="876">
        <v>40341683</v>
      </c>
      <c r="I15" s="876">
        <v>40341684</v>
      </c>
      <c r="J15" s="876">
        <v>40341683</v>
      </c>
      <c r="K15" s="876">
        <v>40341684</v>
      </c>
      <c r="L15" s="876">
        <v>40341683</v>
      </c>
      <c r="M15" s="876">
        <v>40341684</v>
      </c>
      <c r="N15" s="876">
        <v>40341683</v>
      </c>
      <c r="O15" s="880">
        <f>SUM(C15:N15)</f>
        <v>484281258</v>
      </c>
      <c r="P15" s="874">
        <v>550166</v>
      </c>
      <c r="S15" s="865"/>
    </row>
    <row r="16" spans="1:16" s="874" customFormat="1" ht="27" customHeight="1">
      <c r="A16" s="870" t="s">
        <v>469</v>
      </c>
      <c r="B16" s="871" t="s">
        <v>473</v>
      </c>
      <c r="C16" s="872"/>
      <c r="D16" s="872"/>
      <c r="E16" s="872">
        <v>450000</v>
      </c>
      <c r="F16" s="872">
        <v>3400000</v>
      </c>
      <c r="G16" s="872">
        <v>400000</v>
      </c>
      <c r="H16" s="872">
        <v>10000000</v>
      </c>
      <c r="I16" s="872">
        <f>7000000+2356000</f>
        <v>9356000</v>
      </c>
      <c r="J16" s="872">
        <v>12000000</v>
      </c>
      <c r="K16" s="872">
        <v>400000</v>
      </c>
      <c r="L16" s="872">
        <v>400000</v>
      </c>
      <c r="M16" s="872"/>
      <c r="N16" s="872"/>
      <c r="O16" s="873">
        <f>SUM(C16:N16)</f>
        <v>36406000</v>
      </c>
      <c r="P16" s="874">
        <v>124458</v>
      </c>
    </row>
    <row r="17" spans="1:19" s="874" customFormat="1" ht="13.5" customHeight="1">
      <c r="A17" s="870" t="s">
        <v>470</v>
      </c>
      <c r="B17" s="871" t="s">
        <v>475</v>
      </c>
      <c r="C17" s="872"/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>
        <f>87607657-181057</f>
        <v>87426600</v>
      </c>
      <c r="O17" s="873">
        <f>SUM(C17:N17)</f>
        <v>87426600</v>
      </c>
      <c r="P17" s="874">
        <v>0</v>
      </c>
      <c r="S17" s="865"/>
    </row>
    <row r="18" spans="1:16" s="874" customFormat="1" ht="13.5" customHeight="1" thickBot="1">
      <c r="A18" s="870" t="s">
        <v>472</v>
      </c>
      <c r="B18" s="871" t="s">
        <v>477</v>
      </c>
      <c r="C18" s="872">
        <v>8964221</v>
      </c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3">
        <f>SUM(C18:N18)</f>
        <v>8964221</v>
      </c>
      <c r="P18" s="874">
        <v>47140</v>
      </c>
    </row>
    <row r="19" spans="1:17" s="865" customFormat="1" ht="15.75" customHeight="1" thickBot="1">
      <c r="A19" s="870" t="s">
        <v>474</v>
      </c>
      <c r="B19" s="877" t="s">
        <v>478</v>
      </c>
      <c r="C19" s="878">
        <f aca="true" t="shared" si="2" ref="C19:O19">SUM(C15:C18)</f>
        <v>49486961</v>
      </c>
      <c r="D19" s="878">
        <f t="shared" si="2"/>
        <v>40341683</v>
      </c>
      <c r="E19" s="878">
        <f t="shared" si="2"/>
        <v>40791684</v>
      </c>
      <c r="F19" s="878">
        <f t="shared" si="2"/>
        <v>43741683</v>
      </c>
      <c r="G19" s="878">
        <f t="shared" si="2"/>
        <v>40741684</v>
      </c>
      <c r="H19" s="878">
        <f t="shared" si="2"/>
        <v>50341683</v>
      </c>
      <c r="I19" s="878">
        <f t="shared" si="2"/>
        <v>49697684</v>
      </c>
      <c r="J19" s="878">
        <f t="shared" si="2"/>
        <v>52341683</v>
      </c>
      <c r="K19" s="878">
        <f t="shared" si="2"/>
        <v>40741684</v>
      </c>
      <c r="L19" s="878">
        <f t="shared" si="2"/>
        <v>40741683</v>
      </c>
      <c r="M19" s="878">
        <f t="shared" si="2"/>
        <v>40341684</v>
      </c>
      <c r="N19" s="878">
        <f t="shared" si="2"/>
        <v>127768283</v>
      </c>
      <c r="O19" s="879">
        <f t="shared" si="2"/>
        <v>617078079</v>
      </c>
      <c r="Q19" s="865">
        <f>SUM(P15:P18)</f>
        <v>721764</v>
      </c>
    </row>
    <row r="20" spans="1:15" ht="16.5" thickBot="1">
      <c r="A20" s="870" t="s">
        <v>476</v>
      </c>
      <c r="B20" s="881" t="s">
        <v>479</v>
      </c>
      <c r="C20" s="882">
        <f>C13-C19</f>
        <v>116506245</v>
      </c>
      <c r="D20" s="882">
        <f>C13+D13-C19-D19</f>
        <v>103588642</v>
      </c>
      <c r="E20" s="882">
        <f>C13+D13+E13-C19-D19-E19</f>
        <v>161901037</v>
      </c>
      <c r="F20" s="882">
        <f>C13+D13+E13+F13-C19-D19-E19-F19</f>
        <v>145583434</v>
      </c>
      <c r="G20" s="882">
        <f>(SUM(C13:G13))-(SUM(C19:G19))</f>
        <v>132265828</v>
      </c>
      <c r="H20" s="882">
        <f>(SUM(C13:H13))-(SUM(C19:H19))</f>
        <v>109378225</v>
      </c>
      <c r="I20" s="882">
        <f>(SUM(C13:I13))-(SUM(C19:I19))</f>
        <v>87104620</v>
      </c>
      <c r="J20" s="882">
        <f>(SUM(C13:J13))-(SUM(C19:J19))</f>
        <v>74187017</v>
      </c>
      <c r="K20" s="882">
        <f>(SUM(C13:K13))-(SUM(C19:K19))</f>
        <v>60869411</v>
      </c>
      <c r="L20" s="882">
        <f>(SUM(C13:L13))-(SUM(C19:L19))</f>
        <v>47551808</v>
      </c>
      <c r="M20" s="882">
        <f>(SUM(C13:M13))-(SUM(C19:M19))</f>
        <v>34634203</v>
      </c>
      <c r="N20" s="882">
        <f>(SUM(C13:N13))-(SUM(C19:N19))</f>
        <v>0</v>
      </c>
      <c r="O20" s="883">
        <f>O13-O19</f>
        <v>0</v>
      </c>
    </row>
    <row r="21" ht="15.75">
      <c r="A21" s="884"/>
    </row>
    <row r="22" spans="2:4" ht="15.75">
      <c r="B22" s="885"/>
      <c r="C22" s="886"/>
      <c r="D22" s="886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78.57421875" style="618" customWidth="1"/>
    <col min="2" max="2" width="15.7109375" style="618" customWidth="1"/>
    <col min="3" max="3" width="13.140625" style="618" customWidth="1"/>
    <col min="4" max="4" width="13.28125" style="618" hidden="1" customWidth="1"/>
    <col min="5" max="5" width="12.140625" style="618" hidden="1" customWidth="1"/>
    <col min="6" max="6" width="14.421875" style="618" hidden="1" customWidth="1"/>
    <col min="7" max="7" width="11.57421875" style="618" hidden="1" customWidth="1"/>
    <col min="8" max="12" width="9.140625" style="618" hidden="1" customWidth="1"/>
    <col min="13" max="16384" width="9.140625" style="618" customWidth="1"/>
  </cols>
  <sheetData>
    <row r="1" spans="1:6" ht="21" customHeight="1">
      <c r="A1" s="1210" t="s">
        <v>441</v>
      </c>
      <c r="B1" s="1210"/>
      <c r="C1" s="1210"/>
      <c r="D1" s="1210"/>
      <c r="E1" s="1210"/>
      <c r="F1" s="1210"/>
    </row>
    <row r="2" spans="1:4" s="619" customFormat="1" ht="51.75" customHeight="1">
      <c r="A2" s="1209" t="s">
        <v>575</v>
      </c>
      <c r="B2" s="1209"/>
      <c r="C2" s="1209"/>
      <c r="D2" s="1209"/>
    </row>
    <row r="3" spans="1:6" ht="15.75" customHeight="1" thickBot="1">
      <c r="A3" s="620"/>
      <c r="B3" s="1002" t="s">
        <v>542</v>
      </c>
      <c r="E3" s="621"/>
      <c r="F3" s="680" t="s">
        <v>374</v>
      </c>
    </row>
    <row r="4" spans="1:12" s="624" customFormat="1" ht="24" customHeight="1" thickBot="1">
      <c r="A4" s="622" t="s">
        <v>271</v>
      </c>
      <c r="B4" s="642" t="s">
        <v>272</v>
      </c>
      <c r="C4" s="642" t="s">
        <v>241</v>
      </c>
      <c r="D4" s="642" t="s">
        <v>246</v>
      </c>
      <c r="E4" s="623" t="s">
        <v>446</v>
      </c>
      <c r="F4" s="642" t="s">
        <v>447</v>
      </c>
      <c r="G4" s="642" t="s">
        <v>249</v>
      </c>
      <c r="H4" s="642" t="s">
        <v>246</v>
      </c>
      <c r="I4" s="642" t="s">
        <v>249</v>
      </c>
      <c r="J4" s="642" t="s">
        <v>519</v>
      </c>
      <c r="K4" s="642" t="s">
        <v>530</v>
      </c>
      <c r="L4" s="642" t="s">
        <v>509</v>
      </c>
    </row>
    <row r="5" spans="1:12" s="626" customFormat="1" ht="21" customHeight="1">
      <c r="A5" s="625" t="s">
        <v>273</v>
      </c>
      <c r="B5" s="643">
        <v>73315221</v>
      </c>
      <c r="C5" s="643">
        <v>73315221</v>
      </c>
      <c r="D5" s="643"/>
      <c r="E5" s="1211"/>
      <c r="F5" s="1198"/>
      <c r="G5" s="643"/>
      <c r="H5" s="643"/>
      <c r="I5" s="643"/>
      <c r="J5" s="643"/>
      <c r="K5" s="643"/>
      <c r="L5" s="930" t="e">
        <f>J5/I5</f>
        <v>#DIV/0!</v>
      </c>
    </row>
    <row r="6" spans="1:12" s="626" customFormat="1" ht="21" customHeight="1">
      <c r="A6" s="627" t="s">
        <v>274</v>
      </c>
      <c r="B6" s="644">
        <v>0</v>
      </c>
      <c r="C6" s="644">
        <v>0</v>
      </c>
      <c r="D6" s="644">
        <v>0</v>
      </c>
      <c r="E6" s="1212"/>
      <c r="F6" s="1199"/>
      <c r="G6" s="644">
        <v>0</v>
      </c>
      <c r="H6" s="644">
        <v>0</v>
      </c>
      <c r="I6" s="644">
        <v>0</v>
      </c>
      <c r="J6" s="644">
        <v>0</v>
      </c>
      <c r="K6" s="644">
        <v>0</v>
      </c>
      <c r="L6" s="1201"/>
    </row>
    <row r="7" spans="1:12" s="626" customFormat="1" ht="21" customHeight="1">
      <c r="A7" s="627" t="s">
        <v>275</v>
      </c>
      <c r="B7" s="644">
        <v>0</v>
      </c>
      <c r="C7" s="644">
        <v>0</v>
      </c>
      <c r="D7" s="644">
        <v>0</v>
      </c>
      <c r="E7" s="1212"/>
      <c r="F7" s="1199"/>
      <c r="G7" s="644">
        <v>0</v>
      </c>
      <c r="H7" s="644">
        <v>0</v>
      </c>
      <c r="I7" s="644">
        <v>0</v>
      </c>
      <c r="J7" s="644">
        <v>0</v>
      </c>
      <c r="K7" s="644">
        <v>0</v>
      </c>
      <c r="L7" s="1202"/>
    </row>
    <row r="8" spans="1:12" s="626" customFormat="1" ht="21" customHeight="1">
      <c r="A8" s="627" t="s">
        <v>276</v>
      </c>
      <c r="B8" s="644">
        <v>0</v>
      </c>
      <c r="C8" s="644">
        <v>0</v>
      </c>
      <c r="D8" s="644">
        <v>0</v>
      </c>
      <c r="E8" s="1212"/>
      <c r="F8" s="1199"/>
      <c r="G8" s="644">
        <v>0</v>
      </c>
      <c r="H8" s="644">
        <v>0</v>
      </c>
      <c r="I8" s="644">
        <v>0</v>
      </c>
      <c r="J8" s="644">
        <v>0</v>
      </c>
      <c r="K8" s="644">
        <v>0</v>
      </c>
      <c r="L8" s="1202"/>
    </row>
    <row r="9" spans="1:12" s="626" customFormat="1" ht="21" customHeight="1">
      <c r="A9" s="628" t="s">
        <v>277</v>
      </c>
      <c r="B9" s="644">
        <v>0</v>
      </c>
      <c r="C9" s="644">
        <v>0</v>
      </c>
      <c r="D9" s="644">
        <v>0</v>
      </c>
      <c r="E9" s="1212"/>
      <c r="F9" s="1199"/>
      <c r="G9" s="644">
        <v>0</v>
      </c>
      <c r="H9" s="644">
        <v>0</v>
      </c>
      <c r="I9" s="644">
        <v>0</v>
      </c>
      <c r="J9" s="644">
        <v>0</v>
      </c>
      <c r="K9" s="644">
        <v>0</v>
      </c>
      <c r="L9" s="1202"/>
    </row>
    <row r="10" spans="1:12" s="626" customFormat="1" ht="21" customHeight="1">
      <c r="A10" s="625" t="s">
        <v>278</v>
      </c>
      <c r="B10" s="645">
        <f>SUM(B6:B9)</f>
        <v>0</v>
      </c>
      <c r="C10" s="645">
        <f>SUM(C6:C9)</f>
        <v>0</v>
      </c>
      <c r="D10" s="645">
        <f>SUM(D6:D9)</f>
        <v>0</v>
      </c>
      <c r="E10" s="1212"/>
      <c r="F10" s="1199"/>
      <c r="G10" s="645">
        <f>SUM(G6:G9)</f>
        <v>0</v>
      </c>
      <c r="H10" s="645">
        <f>SUM(H6:H9)</f>
        <v>0</v>
      </c>
      <c r="I10" s="645">
        <f>SUM(I6:I9)</f>
        <v>0</v>
      </c>
      <c r="J10" s="645">
        <f>SUM(J6:J9)</f>
        <v>0</v>
      </c>
      <c r="K10" s="645">
        <f>SUM(K6:K9)</f>
        <v>0</v>
      </c>
      <c r="L10" s="1202"/>
    </row>
    <row r="11" spans="1:12" s="626" customFormat="1" ht="21" customHeight="1" hidden="1">
      <c r="A11" s="629" t="s">
        <v>279</v>
      </c>
      <c r="B11" s="645"/>
      <c r="C11" s="645"/>
      <c r="D11" s="645"/>
      <c r="E11" s="1212"/>
      <c r="F11" s="1199"/>
      <c r="G11" s="645"/>
      <c r="H11" s="645"/>
      <c r="I11" s="645"/>
      <c r="J11" s="645"/>
      <c r="K11" s="645"/>
      <c r="L11" s="1202"/>
    </row>
    <row r="12" spans="1:12" s="626" customFormat="1" ht="21" customHeight="1">
      <c r="A12" s="625" t="s">
        <v>367</v>
      </c>
      <c r="B12" s="645">
        <v>0</v>
      </c>
      <c r="C12" s="645">
        <v>0</v>
      </c>
      <c r="D12" s="645"/>
      <c r="E12" s="1212"/>
      <c r="F12" s="1199"/>
      <c r="G12" s="645"/>
      <c r="H12" s="645">
        <v>0</v>
      </c>
      <c r="I12" s="645">
        <v>0</v>
      </c>
      <c r="J12" s="645">
        <v>0</v>
      </c>
      <c r="K12" s="645">
        <v>0</v>
      </c>
      <c r="L12" s="1202"/>
    </row>
    <row r="13" spans="1:12" s="626" customFormat="1" ht="21" customHeight="1" hidden="1" thickBot="1">
      <c r="A13" s="625" t="s">
        <v>283</v>
      </c>
      <c r="B13" s="679">
        <v>0</v>
      </c>
      <c r="C13" s="679">
        <v>0</v>
      </c>
      <c r="D13" s="679"/>
      <c r="E13" s="1213"/>
      <c r="F13" s="1200"/>
      <c r="G13" s="679"/>
      <c r="H13" s="679">
        <v>0</v>
      </c>
      <c r="I13" s="679">
        <v>0</v>
      </c>
      <c r="J13" s="679">
        <v>0</v>
      </c>
      <c r="K13" s="679">
        <v>0</v>
      </c>
      <c r="L13" s="1203"/>
    </row>
    <row r="14" spans="1:12" s="626" customFormat="1" ht="21" customHeight="1" thickBot="1">
      <c r="A14" s="996" t="s">
        <v>497</v>
      </c>
      <c r="B14" s="901">
        <v>559943</v>
      </c>
      <c r="C14" s="901">
        <v>559943</v>
      </c>
      <c r="D14" s="901"/>
      <c r="E14" s="897"/>
      <c r="F14" s="900"/>
      <c r="G14" s="901"/>
      <c r="H14" s="901"/>
      <c r="I14" s="901"/>
      <c r="J14" s="901"/>
      <c r="K14" s="901"/>
      <c r="L14" s="931" t="e">
        <f>J14/I14</f>
        <v>#DIV/0!</v>
      </c>
    </row>
    <row r="15" spans="1:12" s="632" customFormat="1" ht="24.75" customHeight="1" thickBot="1">
      <c r="A15" s="631" t="s">
        <v>366</v>
      </c>
      <c r="B15" s="646">
        <f>B5+B10-B11+B12+B13+B14</f>
        <v>73875164</v>
      </c>
      <c r="C15" s="646">
        <f>C5+C10-C11+C12+C13+C14</f>
        <v>73875164</v>
      </c>
      <c r="D15" s="646">
        <f>D5+D10-D11+D12+D13</f>
        <v>0</v>
      </c>
      <c r="E15" s="646">
        <v>49269</v>
      </c>
      <c r="F15" s="762" t="e">
        <f>E15/D15</f>
        <v>#DIV/0!</v>
      </c>
      <c r="G15" s="646">
        <f>G5+G10-G11+G12+G13</f>
        <v>0</v>
      </c>
      <c r="H15" s="646">
        <f>H5+H10-H11+H12+H13+H14</f>
        <v>0</v>
      </c>
      <c r="I15" s="646">
        <f>I5+I10-I11+I12+I13+I14</f>
        <v>0</v>
      </c>
      <c r="J15" s="646">
        <f>J5+J10-J11+J12+J13+J14</f>
        <v>0</v>
      </c>
      <c r="K15" s="646">
        <f>K5+K10-K11+K12+K13+K14</f>
        <v>0</v>
      </c>
      <c r="L15" s="932" t="e">
        <f>J15/I15</f>
        <v>#DIV/0!</v>
      </c>
    </row>
    <row r="16" spans="1:12" ht="24.75" customHeight="1">
      <c r="A16" s="633" t="s">
        <v>280</v>
      </c>
      <c r="B16" s="643">
        <v>32185000</v>
      </c>
      <c r="C16" s="643">
        <v>32185000</v>
      </c>
      <c r="D16" s="643"/>
      <c r="E16" s="1220"/>
      <c r="F16" s="1196"/>
      <c r="G16" s="643"/>
      <c r="H16" s="643"/>
      <c r="I16" s="643"/>
      <c r="J16" s="643"/>
      <c r="K16" s="643"/>
      <c r="L16" s="1204"/>
    </row>
    <row r="17" spans="1:12" ht="24.75" customHeight="1" thickBot="1">
      <c r="A17" s="629" t="s">
        <v>281</v>
      </c>
      <c r="B17" s="645">
        <v>4560000</v>
      </c>
      <c r="C17" s="645">
        <v>4560000</v>
      </c>
      <c r="D17" s="645"/>
      <c r="E17" s="1221"/>
      <c r="F17" s="1197"/>
      <c r="G17" s="645"/>
      <c r="H17" s="645"/>
      <c r="I17" s="645"/>
      <c r="J17" s="645"/>
      <c r="K17" s="645"/>
      <c r="L17" s="1205"/>
    </row>
    <row r="18" spans="1:12" s="632" customFormat="1" ht="24.75" customHeight="1" thickBot="1">
      <c r="A18" s="634" t="s">
        <v>368</v>
      </c>
      <c r="B18" s="647">
        <f>SUM(B16:B17)</f>
        <v>36745000</v>
      </c>
      <c r="C18" s="647">
        <f>SUM(C16:C17)</f>
        <v>36745000</v>
      </c>
      <c r="D18" s="647">
        <f>SUM(D16:D17)</f>
        <v>0</v>
      </c>
      <c r="E18" s="853">
        <v>21485</v>
      </c>
      <c r="F18" s="763" t="e">
        <f>E18/D18</f>
        <v>#DIV/0!</v>
      </c>
      <c r="G18" s="647">
        <f>SUM(G16:G17)</f>
        <v>0</v>
      </c>
      <c r="H18" s="647">
        <f>SUM(H16:H17)</f>
        <v>0</v>
      </c>
      <c r="I18" s="647">
        <f>SUM(I16:I17)</f>
        <v>0</v>
      </c>
      <c r="J18" s="647">
        <f>SUM(J16:J17)</f>
        <v>0</v>
      </c>
      <c r="K18" s="647">
        <f>SUM(K16:K17)</f>
        <v>0</v>
      </c>
      <c r="L18" s="933" t="e">
        <f>J18/I18</f>
        <v>#DIV/0!</v>
      </c>
    </row>
    <row r="19" spans="1:12" ht="24.75" customHeight="1">
      <c r="A19" s="635" t="s">
        <v>282</v>
      </c>
      <c r="B19" s="648">
        <v>0</v>
      </c>
      <c r="C19" s="648">
        <v>0</v>
      </c>
      <c r="D19" s="648"/>
      <c r="E19" s="648"/>
      <c r="F19" s="764"/>
      <c r="G19" s="648"/>
      <c r="H19" s="648"/>
      <c r="I19" s="648"/>
      <c r="J19" s="648"/>
      <c r="K19" s="648"/>
      <c r="L19" s="1206"/>
    </row>
    <row r="20" spans="1:12" ht="24.75" customHeight="1">
      <c r="A20" s="627" t="s">
        <v>566</v>
      </c>
      <c r="B20" s="649">
        <v>21000000</v>
      </c>
      <c r="C20" s="649">
        <v>21000000</v>
      </c>
      <c r="D20" s="649"/>
      <c r="E20" s="1214"/>
      <c r="F20" s="1217"/>
      <c r="G20" s="649"/>
      <c r="H20" s="649"/>
      <c r="I20" s="649"/>
      <c r="J20" s="649"/>
      <c r="K20" s="649"/>
      <c r="L20" s="1207"/>
    </row>
    <row r="21" spans="1:12" ht="24.75" customHeight="1" hidden="1">
      <c r="A21" s="628" t="s">
        <v>284</v>
      </c>
      <c r="B21" s="649"/>
      <c r="C21" s="649"/>
      <c r="D21" s="649"/>
      <c r="E21" s="1215"/>
      <c r="F21" s="1218"/>
      <c r="G21" s="649"/>
      <c r="H21" s="649"/>
      <c r="I21" s="649"/>
      <c r="J21" s="649"/>
      <c r="K21" s="649"/>
      <c r="L21" s="1207"/>
    </row>
    <row r="22" spans="1:12" ht="24.75" customHeight="1">
      <c r="A22" s="627" t="s">
        <v>567</v>
      </c>
      <c r="B22" s="649">
        <v>19060448</v>
      </c>
      <c r="C22" s="649">
        <v>19060448</v>
      </c>
      <c r="D22" s="649"/>
      <c r="E22" s="1215"/>
      <c r="F22" s="1218"/>
      <c r="G22" s="649"/>
      <c r="H22" s="649"/>
      <c r="I22" s="649"/>
      <c r="J22" s="649"/>
      <c r="K22" s="649"/>
      <c r="L22" s="1207"/>
    </row>
    <row r="23" spans="1:12" ht="24.75" customHeight="1">
      <c r="A23" s="627" t="s">
        <v>568</v>
      </c>
      <c r="B23" s="649">
        <v>48633000</v>
      </c>
      <c r="C23" s="649">
        <v>48633000</v>
      </c>
      <c r="D23" s="649"/>
      <c r="E23" s="1215"/>
      <c r="F23" s="1218"/>
      <c r="G23" s="649"/>
      <c r="H23" s="649"/>
      <c r="I23" s="649"/>
      <c r="J23" s="649"/>
      <c r="K23" s="649"/>
      <c r="L23" s="1207"/>
    </row>
    <row r="24" spans="1:12" ht="24.75" customHeight="1">
      <c r="A24" s="628" t="s">
        <v>570</v>
      </c>
      <c r="B24" s="649">
        <v>9413820</v>
      </c>
      <c r="C24" s="649">
        <v>9413820</v>
      </c>
      <c r="D24" s="649"/>
      <c r="E24" s="1215"/>
      <c r="F24" s="1218"/>
      <c r="G24" s="649"/>
      <c r="H24" s="649"/>
      <c r="I24" s="649"/>
      <c r="J24" s="649"/>
      <c r="K24" s="649"/>
      <c r="L24" s="1207"/>
    </row>
    <row r="25" spans="1:12" ht="24.75" customHeight="1">
      <c r="A25" s="628" t="s">
        <v>569</v>
      </c>
      <c r="B25" s="649">
        <v>2125500</v>
      </c>
      <c r="C25" s="649">
        <v>2125500</v>
      </c>
      <c r="D25" s="649"/>
      <c r="E25" s="1215"/>
      <c r="F25" s="1218"/>
      <c r="G25" s="649"/>
      <c r="H25" s="649"/>
      <c r="I25" s="649"/>
      <c r="J25" s="649"/>
      <c r="K25" s="649"/>
      <c r="L25" s="1207"/>
    </row>
    <row r="26" spans="1:12" s="636" customFormat="1" ht="24.75" customHeight="1">
      <c r="A26" s="674" t="s">
        <v>285</v>
      </c>
      <c r="B26" s="675">
        <f>SUM(B20,B22:B25)</f>
        <v>100232768</v>
      </c>
      <c r="C26" s="675">
        <f>SUM(C20,C22:C25)</f>
        <v>100232768</v>
      </c>
      <c r="D26" s="675">
        <f>SUM(D20,D22:D24)</f>
        <v>0</v>
      </c>
      <c r="E26" s="1215"/>
      <c r="F26" s="1218"/>
      <c r="G26" s="675">
        <f>SUM(G20,G22:G24)</f>
        <v>0</v>
      </c>
      <c r="H26" s="675">
        <f>SUM(H20,H22:H24)</f>
        <v>0</v>
      </c>
      <c r="I26" s="675">
        <f>SUM(I20,I22:I24)</f>
        <v>0</v>
      </c>
      <c r="J26" s="675">
        <f>SUM(J20,J22:J24)</f>
        <v>0</v>
      </c>
      <c r="K26" s="675">
        <f>SUM(K20,K22:K24)</f>
        <v>0</v>
      </c>
      <c r="L26" s="1207"/>
    </row>
    <row r="27" spans="1:12" s="636" customFormat="1" ht="24.75" customHeight="1">
      <c r="A27" s="676" t="s">
        <v>371</v>
      </c>
      <c r="B27" s="649">
        <v>11962560</v>
      </c>
      <c r="C27" s="649">
        <v>11962560</v>
      </c>
      <c r="D27" s="649"/>
      <c r="E27" s="1215"/>
      <c r="F27" s="1218"/>
      <c r="G27" s="649"/>
      <c r="H27" s="649"/>
      <c r="I27" s="649"/>
      <c r="J27" s="649"/>
      <c r="K27" s="649"/>
      <c r="L27" s="1207"/>
    </row>
    <row r="28" spans="1:12" s="636" customFormat="1" ht="24.75" customHeight="1">
      <c r="A28" s="676" t="s">
        <v>370</v>
      </c>
      <c r="B28" s="649">
        <v>2987688</v>
      </c>
      <c r="C28" s="649">
        <v>2987688</v>
      </c>
      <c r="D28" s="649"/>
      <c r="E28" s="1215"/>
      <c r="F28" s="1218"/>
      <c r="G28" s="649"/>
      <c r="H28" s="649"/>
      <c r="I28" s="649"/>
      <c r="J28" s="649"/>
      <c r="K28" s="649"/>
      <c r="L28" s="1207"/>
    </row>
    <row r="29" spans="1:12" s="636" customFormat="1" ht="24.75" customHeight="1">
      <c r="A29" s="997" t="s">
        <v>571</v>
      </c>
      <c r="B29" s="998">
        <v>644670</v>
      </c>
      <c r="C29" s="998">
        <v>644670</v>
      </c>
      <c r="D29" s="998"/>
      <c r="E29" s="1215"/>
      <c r="F29" s="1218"/>
      <c r="G29" s="998"/>
      <c r="H29" s="998"/>
      <c r="I29" s="998"/>
      <c r="J29" s="998"/>
      <c r="K29" s="998"/>
      <c r="L29" s="1207"/>
    </row>
    <row r="30" spans="1:12" s="636" customFormat="1" ht="24.75" customHeight="1" thickBot="1">
      <c r="A30" s="677" t="s">
        <v>369</v>
      </c>
      <c r="B30" s="678">
        <f>SUM(B27:B29)</f>
        <v>15594918</v>
      </c>
      <c r="C30" s="678">
        <f>SUM(C27:C29)</f>
        <v>15594918</v>
      </c>
      <c r="D30" s="678">
        <f>SUM(D27:D28)</f>
        <v>0</v>
      </c>
      <c r="E30" s="1216"/>
      <c r="F30" s="1219"/>
      <c r="G30" s="678">
        <f>SUM(G27:G28)</f>
        <v>0</v>
      </c>
      <c r="H30" s="678">
        <f>SUM(H27:H28)</f>
        <v>0</v>
      </c>
      <c r="I30" s="678">
        <f>SUM(I27:I28)</f>
        <v>0</v>
      </c>
      <c r="J30" s="678">
        <f>SUM(J27:J28)</f>
        <v>0</v>
      </c>
      <c r="K30" s="678">
        <f>SUM(K27:K28)</f>
        <v>0</v>
      </c>
      <c r="L30" s="1207"/>
    </row>
    <row r="31" spans="1:12" s="636" customFormat="1" ht="24.75" customHeight="1" thickBot="1">
      <c r="A31" s="902" t="s">
        <v>498</v>
      </c>
      <c r="B31" s="903"/>
      <c r="C31" s="903">
        <v>1608864</v>
      </c>
      <c r="D31" s="903"/>
      <c r="E31" s="898"/>
      <c r="F31" s="899"/>
      <c r="G31" s="903"/>
      <c r="H31" s="903"/>
      <c r="I31" s="903"/>
      <c r="J31" s="903"/>
      <c r="K31" s="903"/>
      <c r="L31" s="1208"/>
    </row>
    <row r="32" spans="1:12" s="636" customFormat="1" ht="24.75" customHeight="1" thickBot="1">
      <c r="A32" s="902" t="s">
        <v>582</v>
      </c>
      <c r="B32" s="903"/>
      <c r="C32" s="903">
        <f>770255+709443</f>
        <v>1479698</v>
      </c>
      <c r="D32" s="903"/>
      <c r="E32" s="898"/>
      <c r="F32" s="899"/>
      <c r="G32" s="903"/>
      <c r="H32" s="903"/>
      <c r="I32" s="903"/>
      <c r="J32" s="903"/>
      <c r="K32" s="903"/>
      <c r="L32" s="1003"/>
    </row>
    <row r="33" spans="1:12" s="637" customFormat="1" ht="24.75" customHeight="1" thickBot="1">
      <c r="A33" s="634" t="s">
        <v>372</v>
      </c>
      <c r="B33" s="647">
        <f>B19+B26+B30</f>
        <v>115827686</v>
      </c>
      <c r="C33" s="647">
        <f>C19+C26+C30+C31+C32</f>
        <v>118916248</v>
      </c>
      <c r="D33" s="647">
        <f>D19+D26+D30</f>
        <v>0</v>
      </c>
      <c r="E33" s="647">
        <v>62369</v>
      </c>
      <c r="F33" s="765" t="e">
        <f>E33/D33</f>
        <v>#DIV/0!</v>
      </c>
      <c r="G33" s="647">
        <f>G19+G26+G30</f>
        <v>0</v>
      </c>
      <c r="H33" s="647">
        <f>H19+H26+H30+H31</f>
        <v>0</v>
      </c>
      <c r="I33" s="647">
        <f>I19+I26+I30+I31</f>
        <v>0</v>
      </c>
      <c r="J33" s="647">
        <f>J19+J26+J30+J31</f>
        <v>0</v>
      </c>
      <c r="K33" s="647">
        <f>K19+K26+K30+K31</f>
        <v>0</v>
      </c>
      <c r="L33" s="933" t="e">
        <f>J33/I33</f>
        <v>#DIV/0!</v>
      </c>
    </row>
    <row r="34" spans="1:12" s="636" customFormat="1" ht="24.75" customHeight="1" thickBot="1">
      <c r="A34" s="638" t="s">
        <v>373</v>
      </c>
      <c r="B34" s="650">
        <v>3056340</v>
      </c>
      <c r="C34" s="650">
        <v>3056340</v>
      </c>
      <c r="D34" s="650"/>
      <c r="E34" s="650"/>
      <c r="F34" s="766"/>
      <c r="G34" s="650"/>
      <c r="H34" s="650"/>
      <c r="I34" s="650"/>
      <c r="J34" s="650"/>
      <c r="K34" s="650"/>
      <c r="L34" s="934" t="e">
        <f>J34/I34</f>
        <v>#DIV/0!</v>
      </c>
    </row>
    <row r="35" spans="1:12" ht="24.75" customHeight="1" hidden="1">
      <c r="A35" s="629" t="s">
        <v>286</v>
      </c>
      <c r="B35" s="651"/>
      <c r="C35" s="651"/>
      <c r="D35" s="651"/>
      <c r="E35" s="651"/>
      <c r="F35" s="767"/>
      <c r="G35" s="651"/>
      <c r="H35" s="651"/>
      <c r="I35" s="651"/>
      <c r="J35" s="651"/>
      <c r="K35" s="651"/>
      <c r="L35" s="935"/>
    </row>
    <row r="36" spans="1:12" ht="24.75" customHeight="1" hidden="1">
      <c r="A36" s="630" t="s">
        <v>381</v>
      </c>
      <c r="B36" s="652"/>
      <c r="C36" s="652"/>
      <c r="D36" s="851"/>
      <c r="E36" s="851"/>
      <c r="F36" s="852"/>
      <c r="G36" s="851"/>
      <c r="H36" s="652"/>
      <c r="I36" s="652"/>
      <c r="J36" s="652"/>
      <c r="K36" s="652"/>
      <c r="L36" s="936"/>
    </row>
    <row r="37" spans="1:12" ht="24.75" customHeight="1">
      <c r="A37" s="999" t="s">
        <v>572</v>
      </c>
      <c r="B37" s="851">
        <v>2000000</v>
      </c>
      <c r="C37" s="851">
        <v>2000000</v>
      </c>
      <c r="D37" s="851"/>
      <c r="E37" s="851"/>
      <c r="F37" s="852"/>
      <c r="G37" s="851"/>
      <c r="H37" s="652"/>
      <c r="I37" s="652"/>
      <c r="J37" s="652"/>
      <c r="K37" s="652"/>
      <c r="L37" s="936"/>
    </row>
    <row r="38" spans="1:12" ht="33.75" customHeight="1">
      <c r="A38" s="1000" t="s">
        <v>573</v>
      </c>
      <c r="B38" s="851">
        <v>6000000</v>
      </c>
      <c r="C38" s="851">
        <v>6000000</v>
      </c>
      <c r="D38" s="851"/>
      <c r="E38" s="851"/>
      <c r="F38" s="852"/>
      <c r="G38" s="851"/>
      <c r="H38" s="652"/>
      <c r="I38" s="652"/>
      <c r="J38" s="652"/>
      <c r="K38" s="652"/>
      <c r="L38" s="936"/>
    </row>
    <row r="39" spans="1:12" ht="24.75" customHeight="1">
      <c r="A39" s="630" t="s">
        <v>574</v>
      </c>
      <c r="B39" s="652">
        <f>SUM(B37:B38)</f>
        <v>8000000</v>
      </c>
      <c r="C39" s="652">
        <f>SUM(C37:C38)</f>
        <v>8000000</v>
      </c>
      <c r="D39" s="851"/>
      <c r="E39" s="851"/>
      <c r="F39" s="852"/>
      <c r="G39" s="851"/>
      <c r="H39" s="652"/>
      <c r="I39" s="652"/>
      <c r="J39" s="652"/>
      <c r="K39" s="652"/>
      <c r="L39" s="936"/>
    </row>
    <row r="40" spans="1:12" ht="24.75" customHeight="1" hidden="1">
      <c r="A40" s="630" t="s">
        <v>499</v>
      </c>
      <c r="B40" s="652"/>
      <c r="C40" s="652"/>
      <c r="D40" s="851"/>
      <c r="E40" s="851"/>
      <c r="F40" s="852"/>
      <c r="G40" s="851"/>
      <c r="H40" s="652"/>
      <c r="I40" s="652"/>
      <c r="J40" s="652"/>
      <c r="K40" s="652"/>
      <c r="L40" s="936" t="e">
        <f>J40/I40</f>
        <v>#DIV/0!</v>
      </c>
    </row>
    <row r="41" spans="1:12" ht="24.75" customHeight="1" hidden="1">
      <c r="A41" s="630" t="s">
        <v>380</v>
      </c>
      <c r="B41" s="652"/>
      <c r="C41" s="652"/>
      <c r="D41" s="851"/>
      <c r="E41" s="851"/>
      <c r="F41" s="852"/>
      <c r="G41" s="851"/>
      <c r="H41" s="652"/>
      <c r="I41" s="652"/>
      <c r="J41" s="652"/>
      <c r="K41" s="652"/>
      <c r="L41" s="936"/>
    </row>
    <row r="42" spans="1:12" ht="24.75" customHeight="1" hidden="1">
      <c r="A42" s="630" t="s">
        <v>379</v>
      </c>
      <c r="B42" s="652"/>
      <c r="C42" s="652"/>
      <c r="D42" s="851"/>
      <c r="E42" s="851"/>
      <c r="F42" s="852"/>
      <c r="G42" s="851"/>
      <c r="H42" s="652"/>
      <c r="I42" s="652"/>
      <c r="J42" s="652"/>
      <c r="K42" s="652"/>
      <c r="L42" s="936"/>
    </row>
    <row r="43" spans="1:12" ht="24.75" customHeight="1" hidden="1">
      <c r="A43" s="630" t="s">
        <v>378</v>
      </c>
      <c r="B43" s="652"/>
      <c r="C43" s="652"/>
      <c r="D43" s="851"/>
      <c r="E43" s="851"/>
      <c r="F43" s="852"/>
      <c r="G43" s="851"/>
      <c r="H43" s="652"/>
      <c r="I43" s="652"/>
      <c r="J43" s="652"/>
      <c r="K43" s="652"/>
      <c r="L43" s="936"/>
    </row>
    <row r="44" spans="1:12" ht="24.75" customHeight="1" hidden="1">
      <c r="A44" s="630" t="s">
        <v>382</v>
      </c>
      <c r="B44" s="652"/>
      <c r="C44" s="652"/>
      <c r="D44" s="851"/>
      <c r="E44" s="851"/>
      <c r="F44" s="852"/>
      <c r="G44" s="851"/>
      <c r="H44" s="652"/>
      <c r="I44" s="652"/>
      <c r="J44" s="652"/>
      <c r="K44" s="652"/>
      <c r="L44" s="936"/>
    </row>
    <row r="45" spans="1:12" ht="24.75" customHeight="1" hidden="1">
      <c r="A45" s="630" t="s">
        <v>518</v>
      </c>
      <c r="B45" s="652"/>
      <c r="C45" s="652"/>
      <c r="D45" s="851"/>
      <c r="E45" s="851"/>
      <c r="F45" s="852"/>
      <c r="G45" s="851"/>
      <c r="H45" s="652"/>
      <c r="I45" s="652"/>
      <c r="J45" s="652"/>
      <c r="K45" s="652"/>
      <c r="L45" s="936" t="e">
        <f>J45/I45</f>
        <v>#DIV/0!</v>
      </c>
    </row>
    <row r="46" spans="1:12" ht="24.75" customHeight="1" hidden="1">
      <c r="A46" s="630" t="s">
        <v>517</v>
      </c>
      <c r="B46" s="652"/>
      <c r="C46" s="652"/>
      <c r="D46" s="851"/>
      <c r="E46" s="851"/>
      <c r="F46" s="852"/>
      <c r="G46" s="851"/>
      <c r="H46" s="652"/>
      <c r="I46" s="652"/>
      <c r="J46" s="652"/>
      <c r="K46" s="652"/>
      <c r="L46" s="936" t="e">
        <f>J46/I46</f>
        <v>#DIV/0!</v>
      </c>
    </row>
    <row r="47" spans="1:12" ht="24.75" customHeight="1" hidden="1">
      <c r="A47" s="630" t="s">
        <v>522</v>
      </c>
      <c r="B47" s="652"/>
      <c r="C47" s="652"/>
      <c r="D47" s="851"/>
      <c r="E47" s="854"/>
      <c r="F47" s="855"/>
      <c r="G47" s="851"/>
      <c r="H47" s="652"/>
      <c r="I47" s="652"/>
      <c r="J47" s="652"/>
      <c r="K47" s="652"/>
      <c r="L47" s="936"/>
    </row>
    <row r="48" spans="1:12" ht="24.75" customHeight="1" hidden="1">
      <c r="A48" s="630" t="s">
        <v>536</v>
      </c>
      <c r="B48" s="652"/>
      <c r="C48" s="652"/>
      <c r="D48" s="851"/>
      <c r="E48" s="851"/>
      <c r="F48" s="887"/>
      <c r="G48" s="851"/>
      <c r="H48" s="652"/>
      <c r="I48" s="652"/>
      <c r="J48" s="652"/>
      <c r="K48" s="652"/>
      <c r="L48" s="936"/>
    </row>
    <row r="49" spans="1:12" ht="24.75" customHeight="1" hidden="1">
      <c r="A49" s="630" t="s">
        <v>535</v>
      </c>
      <c r="B49" s="652"/>
      <c r="C49" s="652"/>
      <c r="D49" s="851"/>
      <c r="E49" s="851"/>
      <c r="F49" s="887"/>
      <c r="G49" s="851"/>
      <c r="H49" s="652"/>
      <c r="I49" s="652"/>
      <c r="J49" s="652"/>
      <c r="K49" s="652"/>
      <c r="L49" s="936"/>
    </row>
    <row r="50" spans="1:12" s="640" customFormat="1" ht="26.25" customHeight="1" thickBot="1">
      <c r="A50" s="639" t="s">
        <v>28</v>
      </c>
      <c r="B50" s="653">
        <f>B15+B18+B33+B34+B39</f>
        <v>237504190</v>
      </c>
      <c r="C50" s="653">
        <f aca="true" t="shared" si="0" ref="C50:L50">C15+C18+C33+C34+C39</f>
        <v>240592752</v>
      </c>
      <c r="D50" s="653">
        <f t="shared" si="0"/>
        <v>0</v>
      </c>
      <c r="E50" s="653">
        <f t="shared" si="0"/>
        <v>133123</v>
      </c>
      <c r="F50" s="653" t="e">
        <f t="shared" si="0"/>
        <v>#DIV/0!</v>
      </c>
      <c r="G50" s="653">
        <f t="shared" si="0"/>
        <v>0</v>
      </c>
      <c r="H50" s="653">
        <f t="shared" si="0"/>
        <v>0</v>
      </c>
      <c r="I50" s="653">
        <f t="shared" si="0"/>
        <v>0</v>
      </c>
      <c r="J50" s="653">
        <f t="shared" si="0"/>
        <v>0</v>
      </c>
      <c r="K50" s="653">
        <f t="shared" si="0"/>
        <v>0</v>
      </c>
      <c r="L50" s="653" t="e">
        <f t="shared" si="0"/>
        <v>#DIV/0!</v>
      </c>
    </row>
    <row r="51" ht="15" hidden="1">
      <c r="B51" s="1001">
        <f>'3.sz.m Önk  bev.'!E33</f>
        <v>237504190</v>
      </c>
    </row>
    <row r="52" spans="1:2" ht="15" hidden="1">
      <c r="A52" s="641"/>
      <c r="B52" s="1001">
        <f>B50-B51</f>
        <v>0</v>
      </c>
    </row>
  </sheetData>
  <sheetProtection/>
  <mergeCells count="11">
    <mergeCell ref="A1:F1"/>
    <mergeCell ref="E5:E13"/>
    <mergeCell ref="E20:E30"/>
    <mergeCell ref="F20:F30"/>
    <mergeCell ref="E16:E17"/>
    <mergeCell ref="F16:F17"/>
    <mergeCell ref="F5:F13"/>
    <mergeCell ref="L6:L13"/>
    <mergeCell ref="L16:L17"/>
    <mergeCell ref="L19:L3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G82" sqref="G82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6" width="8.28125" style="332" bestFit="1" customWidth="1"/>
    <col min="7" max="7" width="7.421875" style="332" bestFit="1" customWidth="1"/>
    <col min="8" max="8" width="8.421875" style="332" bestFit="1" customWidth="1"/>
    <col min="9" max="9" width="8.8515625" style="332" hidden="1" customWidth="1"/>
    <col min="10" max="12" width="8.28125" style="332" bestFit="1" customWidth="1"/>
    <col min="13" max="13" width="7.421875" style="332" bestFit="1" customWidth="1"/>
    <col min="14" max="14" width="8.421875" style="332" bestFit="1" customWidth="1"/>
    <col min="15" max="15" width="8.8515625" style="332" hidden="1" customWidth="1"/>
    <col min="16" max="16" width="12.421875" style="332" bestFit="1" customWidth="1"/>
    <col min="17" max="17" width="4.57421875" style="332" hidden="1" customWidth="1"/>
    <col min="18" max="18" width="0" style="332" hidden="1" customWidth="1"/>
    <col min="19" max="19" width="10.00390625" style="332" hidden="1" customWidth="1"/>
    <col min="20" max="20" width="0" style="332" hidden="1" customWidth="1"/>
    <col min="21" max="16384" width="9.140625" style="332" customWidth="1"/>
  </cols>
  <sheetData>
    <row r="1" spans="1:16" s="151" customFormat="1" ht="21" customHeight="1" hidden="1">
      <c r="A1" s="147"/>
      <c r="B1" s="148"/>
      <c r="C1" s="149"/>
      <c r="D1" s="150"/>
      <c r="E1" s="150"/>
      <c r="F1" s="150"/>
      <c r="G1" s="150"/>
      <c r="H1" s="150"/>
      <c r="I1" s="150"/>
      <c r="J1" s="1083"/>
      <c r="K1" s="1083"/>
      <c r="L1" s="1083"/>
      <c r="M1" s="1083"/>
      <c r="N1" s="1083"/>
      <c r="O1" s="1083"/>
      <c r="P1" s="1083"/>
    </row>
    <row r="2" spans="1:16" s="154" customFormat="1" ht="25.5" customHeight="1" hidden="1" thickBot="1">
      <c r="A2" s="1086"/>
      <c r="B2" s="1086"/>
      <c r="C2" s="1086"/>
      <c r="D2" s="1086"/>
      <c r="E2" s="1086"/>
      <c r="F2" s="1086"/>
      <c r="G2" s="1086"/>
      <c r="H2" s="1086"/>
      <c r="I2" s="1086"/>
      <c r="J2" s="1086"/>
      <c r="K2" s="1086"/>
      <c r="L2" s="1086"/>
      <c r="M2" s="1086"/>
      <c r="N2" s="1086"/>
      <c r="O2" s="1086"/>
      <c r="P2" s="1086"/>
    </row>
    <row r="3" spans="1:20" s="157" customFormat="1" ht="40.5" customHeight="1" hidden="1" thickBot="1">
      <c r="A3" s="155"/>
      <c r="B3" s="155"/>
      <c r="C3" s="155"/>
      <c r="D3" s="1093" t="s">
        <v>5</v>
      </c>
      <c r="E3" s="1094"/>
      <c r="F3" s="1094"/>
      <c r="G3" s="1094"/>
      <c r="H3" s="1094"/>
      <c r="I3" s="1095"/>
      <c r="J3" s="1093" t="s">
        <v>110</v>
      </c>
      <c r="K3" s="1094"/>
      <c r="L3" s="1094"/>
      <c r="M3" s="1094"/>
      <c r="N3" s="1094"/>
      <c r="O3" s="1095"/>
      <c r="P3" s="1222" t="s">
        <v>158</v>
      </c>
      <c r="Q3" s="1223"/>
      <c r="R3" s="1223"/>
      <c r="S3" s="1224"/>
      <c r="T3" s="552"/>
    </row>
    <row r="4" spans="1:19" ht="24.75" hidden="1" thickBot="1">
      <c r="A4" s="1084" t="s">
        <v>112</v>
      </c>
      <c r="B4" s="1085"/>
      <c r="C4" s="530" t="s">
        <v>113</v>
      </c>
      <c r="D4" s="519" t="s">
        <v>70</v>
      </c>
      <c r="E4" s="158" t="s">
        <v>242</v>
      </c>
      <c r="F4" s="158" t="s">
        <v>245</v>
      </c>
      <c r="G4" s="158" t="s">
        <v>248</v>
      </c>
      <c r="H4" s="158" t="s">
        <v>264</v>
      </c>
      <c r="I4" s="490" t="s">
        <v>252</v>
      </c>
      <c r="J4" s="519" t="s">
        <v>70</v>
      </c>
      <c r="K4" s="158" t="s">
        <v>242</v>
      </c>
      <c r="L4" s="158" t="s">
        <v>245</v>
      </c>
      <c r="M4" s="158" t="s">
        <v>248</v>
      </c>
      <c r="N4" s="158" t="s">
        <v>264</v>
      </c>
      <c r="O4" s="490" t="s">
        <v>252</v>
      </c>
      <c r="P4" s="519" t="s">
        <v>265</v>
      </c>
      <c r="Q4" s="158" t="s">
        <v>261</v>
      </c>
      <c r="R4" s="158" t="s">
        <v>245</v>
      </c>
      <c r="S4" s="490" t="s">
        <v>245</v>
      </c>
    </row>
    <row r="5" spans="1:19" s="163" customFormat="1" ht="12.75" customHeight="1" hidden="1" thickBot="1">
      <c r="A5" s="160">
        <v>1</v>
      </c>
      <c r="B5" s="161">
        <v>2</v>
      </c>
      <c r="C5" s="317">
        <v>3</v>
      </c>
      <c r="D5" s="160"/>
      <c r="E5" s="161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2"/>
    </row>
    <row r="6" spans="1:19" s="163" customFormat="1" ht="15.75" customHeight="1" hidden="1" thickBot="1">
      <c r="A6" s="164"/>
      <c r="B6" s="165"/>
      <c r="C6" s="165" t="s">
        <v>114</v>
      </c>
      <c r="D6" s="496"/>
      <c r="E6" s="230"/>
      <c r="F6" s="230"/>
      <c r="G6" s="230"/>
      <c r="H6" s="230"/>
      <c r="I6" s="295"/>
      <c r="J6" s="496"/>
      <c r="K6" s="230"/>
      <c r="L6" s="230"/>
      <c r="M6" s="230"/>
      <c r="N6" s="230"/>
      <c r="O6" s="295"/>
      <c r="P6" s="496"/>
      <c r="Q6" s="230"/>
      <c r="R6" s="230"/>
      <c r="S6" s="295"/>
    </row>
    <row r="7" spans="1:19" s="169" customFormat="1" ht="12" customHeight="1" hidden="1" thickBot="1">
      <c r="A7" s="160" t="s">
        <v>30</v>
      </c>
      <c r="B7" s="166"/>
      <c r="C7" s="531" t="s">
        <v>115</v>
      </c>
      <c r="D7" s="497"/>
      <c r="E7" s="231"/>
      <c r="F7" s="231"/>
      <c r="G7" s="231"/>
      <c r="H7" s="561"/>
      <c r="I7" s="412"/>
      <c r="J7" s="497"/>
      <c r="K7" s="231"/>
      <c r="L7" s="231"/>
      <c r="M7" s="231"/>
      <c r="N7" s="561"/>
      <c r="O7" s="412"/>
      <c r="P7" s="497"/>
      <c r="Q7" s="231"/>
      <c r="R7" s="231"/>
      <c r="S7" s="168"/>
    </row>
    <row r="8" spans="1:19" s="169" customFormat="1" ht="12" customHeight="1" hidden="1" thickBot="1">
      <c r="A8" s="160" t="s">
        <v>10</v>
      </c>
      <c r="B8" s="166"/>
      <c r="C8" s="531" t="s">
        <v>121</v>
      </c>
      <c r="D8" s="497">
        <f aca="true" t="shared" si="0" ref="D8:M8">SUM(D9:D12)</f>
        <v>0</v>
      </c>
      <c r="E8" s="231">
        <f t="shared" si="0"/>
        <v>0</v>
      </c>
      <c r="F8" s="231">
        <f t="shared" si="0"/>
        <v>0</v>
      </c>
      <c r="G8" s="231">
        <f>SUM(G9:G12)</f>
        <v>0</v>
      </c>
      <c r="H8" s="561">
        <f>SUM(H9:H12)</f>
        <v>0</v>
      </c>
      <c r="I8" s="412"/>
      <c r="J8" s="497">
        <f t="shared" si="0"/>
        <v>0</v>
      </c>
      <c r="K8" s="231">
        <f t="shared" si="0"/>
        <v>0</v>
      </c>
      <c r="L8" s="231">
        <f t="shared" si="0"/>
        <v>0</v>
      </c>
      <c r="M8" s="231">
        <f t="shared" si="0"/>
        <v>0</v>
      </c>
      <c r="N8" s="561" t="s">
        <v>266</v>
      </c>
      <c r="O8" s="412"/>
      <c r="P8" s="497"/>
      <c r="Q8" s="231"/>
      <c r="R8" s="231"/>
      <c r="S8" s="168"/>
    </row>
    <row r="9" spans="1:19" s="175" customFormat="1" ht="12" customHeight="1" hidden="1">
      <c r="A9" s="172"/>
      <c r="B9" s="171" t="s">
        <v>122</v>
      </c>
      <c r="C9" s="509" t="s">
        <v>77</v>
      </c>
      <c r="D9" s="499"/>
      <c r="E9" s="232"/>
      <c r="F9" s="232"/>
      <c r="G9" s="232"/>
      <c r="H9" s="562"/>
      <c r="I9" s="518"/>
      <c r="J9" s="499"/>
      <c r="K9" s="232"/>
      <c r="L9" s="232"/>
      <c r="M9" s="232"/>
      <c r="N9" s="562"/>
      <c r="O9" s="518"/>
      <c r="P9" s="499"/>
      <c r="Q9" s="232"/>
      <c r="R9" s="232"/>
      <c r="S9" s="174"/>
    </row>
    <row r="10" spans="1:19" s="175" customFormat="1" ht="12" customHeight="1" hidden="1">
      <c r="A10" s="172"/>
      <c r="B10" s="171" t="s">
        <v>123</v>
      </c>
      <c r="C10" s="510" t="s">
        <v>124</v>
      </c>
      <c r="D10" s="499"/>
      <c r="E10" s="232"/>
      <c r="F10" s="232"/>
      <c r="G10" s="232"/>
      <c r="H10" s="562"/>
      <c r="I10" s="547"/>
      <c r="J10" s="499"/>
      <c r="K10" s="232"/>
      <c r="L10" s="232"/>
      <c r="M10" s="232"/>
      <c r="N10" s="562"/>
      <c r="O10" s="547"/>
      <c r="P10" s="499"/>
      <c r="Q10" s="232"/>
      <c r="R10" s="232"/>
      <c r="S10" s="174"/>
    </row>
    <row r="11" spans="1:19" s="175" customFormat="1" ht="12" customHeight="1" hidden="1">
      <c r="A11" s="172"/>
      <c r="B11" s="171" t="s">
        <v>125</v>
      </c>
      <c r="C11" s="510" t="s">
        <v>78</v>
      </c>
      <c r="D11" s="499"/>
      <c r="E11" s="232"/>
      <c r="F11" s="232"/>
      <c r="G11" s="232"/>
      <c r="H11" s="562"/>
      <c r="I11" s="547"/>
      <c r="J11" s="499"/>
      <c r="K11" s="232"/>
      <c r="L11" s="232"/>
      <c r="M11" s="232"/>
      <c r="N11" s="562"/>
      <c r="O11" s="547"/>
      <c r="P11" s="499"/>
      <c r="Q11" s="232"/>
      <c r="R11" s="232"/>
      <c r="S11" s="174"/>
    </row>
    <row r="12" spans="1:19" s="175" customFormat="1" ht="12" customHeight="1" hidden="1" thickBot="1">
      <c r="A12" s="172"/>
      <c r="B12" s="171" t="s">
        <v>126</v>
      </c>
      <c r="C12" s="510" t="s">
        <v>124</v>
      </c>
      <c r="D12" s="499"/>
      <c r="E12" s="232"/>
      <c r="F12" s="232"/>
      <c r="G12" s="232"/>
      <c r="H12" s="562"/>
      <c r="I12" s="553"/>
      <c r="J12" s="499"/>
      <c r="K12" s="232"/>
      <c r="L12" s="232"/>
      <c r="M12" s="232"/>
      <c r="N12" s="562"/>
      <c r="O12" s="553"/>
      <c r="P12" s="499"/>
      <c r="Q12" s="232"/>
      <c r="R12" s="232"/>
      <c r="S12" s="174"/>
    </row>
    <row r="13" spans="1:19" s="175" customFormat="1" ht="12" customHeight="1" hidden="1" thickBot="1">
      <c r="A13" s="180" t="s">
        <v>11</v>
      </c>
      <c r="B13" s="181"/>
      <c r="C13" s="508" t="s">
        <v>127</v>
      </c>
      <c r="D13" s="497">
        <f aca="true" t="shared" si="1" ref="D13:M13">SUM(D14:D15)</f>
        <v>0</v>
      </c>
      <c r="E13" s="231">
        <f t="shared" si="1"/>
        <v>0</v>
      </c>
      <c r="F13" s="231">
        <f t="shared" si="1"/>
        <v>0</v>
      </c>
      <c r="G13" s="231">
        <f>SUM(G14:G15)</f>
        <v>0</v>
      </c>
      <c r="H13" s="561"/>
      <c r="I13" s="412"/>
      <c r="J13" s="497">
        <f t="shared" si="1"/>
        <v>0</v>
      </c>
      <c r="K13" s="231">
        <f t="shared" si="1"/>
        <v>0</v>
      </c>
      <c r="L13" s="231">
        <f t="shared" si="1"/>
        <v>0</v>
      </c>
      <c r="M13" s="231">
        <f t="shared" si="1"/>
        <v>0</v>
      </c>
      <c r="N13" s="561"/>
      <c r="O13" s="412"/>
      <c r="P13" s="497"/>
      <c r="Q13" s="231"/>
      <c r="R13" s="231"/>
      <c r="S13" s="168"/>
    </row>
    <row r="14" spans="1:19" s="169" customFormat="1" ht="12" customHeight="1" hidden="1">
      <c r="A14" s="182"/>
      <c r="B14" s="183" t="s">
        <v>128</v>
      </c>
      <c r="C14" s="532" t="s">
        <v>129</v>
      </c>
      <c r="D14" s="500"/>
      <c r="E14" s="233"/>
      <c r="F14" s="233"/>
      <c r="G14" s="233"/>
      <c r="H14" s="563"/>
      <c r="I14" s="518"/>
      <c r="J14" s="500"/>
      <c r="K14" s="233"/>
      <c r="L14" s="233"/>
      <c r="M14" s="233"/>
      <c r="N14" s="563"/>
      <c r="O14" s="518"/>
      <c r="P14" s="500"/>
      <c r="Q14" s="233"/>
      <c r="R14" s="233"/>
      <c r="S14" s="185"/>
    </row>
    <row r="15" spans="1:19" s="169" customFormat="1" ht="12" customHeight="1" hidden="1" thickBot="1">
      <c r="A15" s="186"/>
      <c r="B15" s="187" t="s">
        <v>130</v>
      </c>
      <c r="C15" s="533" t="s">
        <v>131</v>
      </c>
      <c r="D15" s="501"/>
      <c r="E15" s="234"/>
      <c r="F15" s="234"/>
      <c r="G15" s="234"/>
      <c r="H15" s="564"/>
      <c r="I15" s="553"/>
      <c r="J15" s="501"/>
      <c r="K15" s="234"/>
      <c r="L15" s="234"/>
      <c r="M15" s="234"/>
      <c r="N15" s="564"/>
      <c r="O15" s="553"/>
      <c r="P15" s="501"/>
      <c r="Q15" s="234"/>
      <c r="R15" s="234"/>
      <c r="S15" s="189"/>
    </row>
    <row r="16" spans="1:19" s="169" customFormat="1" ht="12" customHeight="1" hidden="1" thickBot="1">
      <c r="A16" s="180" t="s">
        <v>12</v>
      </c>
      <c r="B16" s="166"/>
      <c r="C16" s="508" t="s">
        <v>132</v>
      </c>
      <c r="D16" s="502"/>
      <c r="E16" s="235"/>
      <c r="F16" s="235"/>
      <c r="G16" s="235"/>
      <c r="H16" s="565"/>
      <c r="I16" s="412"/>
      <c r="J16" s="502"/>
      <c r="K16" s="235"/>
      <c r="L16" s="235"/>
      <c r="M16" s="235"/>
      <c r="N16" s="565" t="s">
        <v>266</v>
      </c>
      <c r="O16" s="412"/>
      <c r="P16" s="502"/>
      <c r="Q16" s="235"/>
      <c r="R16" s="235"/>
      <c r="S16" s="190"/>
    </row>
    <row r="17" spans="1:19" s="169" customFormat="1" ht="12" customHeight="1" hidden="1" thickBot="1">
      <c r="A17" s="160" t="s">
        <v>13</v>
      </c>
      <c r="B17" s="191"/>
      <c r="C17" s="508" t="s">
        <v>133</v>
      </c>
      <c r="D17" s="497">
        <f aca="true" t="shared" si="2" ref="D17:M17">D7+D8+D13+D16</f>
        <v>0</v>
      </c>
      <c r="E17" s="231">
        <f t="shared" si="2"/>
        <v>0</v>
      </c>
      <c r="F17" s="231">
        <f t="shared" si="2"/>
        <v>0</v>
      </c>
      <c r="G17" s="231">
        <f t="shared" si="2"/>
        <v>0</v>
      </c>
      <c r="H17" s="561" t="s">
        <v>266</v>
      </c>
      <c r="I17" s="412"/>
      <c r="J17" s="497">
        <f t="shared" si="2"/>
        <v>0</v>
      </c>
      <c r="K17" s="231">
        <f t="shared" si="2"/>
        <v>0</v>
      </c>
      <c r="L17" s="231">
        <f t="shared" si="2"/>
        <v>0</v>
      </c>
      <c r="M17" s="231">
        <f t="shared" si="2"/>
        <v>0</v>
      </c>
      <c r="N17" s="561" t="s">
        <v>266</v>
      </c>
      <c r="O17" s="412"/>
      <c r="P17" s="497"/>
      <c r="Q17" s="231"/>
      <c r="R17" s="231"/>
      <c r="S17" s="168"/>
    </row>
    <row r="18" spans="1:19" s="175" customFormat="1" ht="12" customHeight="1" hidden="1" thickBot="1">
      <c r="A18" s="192" t="s">
        <v>14</v>
      </c>
      <c r="B18" s="193"/>
      <c r="C18" s="534" t="s">
        <v>134</v>
      </c>
      <c r="D18" s="503">
        <f aca="true" t="shared" si="3" ref="D18:M18">SUM(D19:D20)</f>
        <v>0</v>
      </c>
      <c r="E18" s="236">
        <f t="shared" si="3"/>
        <v>0</v>
      </c>
      <c r="F18" s="236">
        <f t="shared" si="3"/>
        <v>0</v>
      </c>
      <c r="G18" s="236">
        <f>SUM(G19:G20)</f>
        <v>0</v>
      </c>
      <c r="H18" s="566" t="s">
        <v>266</v>
      </c>
      <c r="I18" s="412"/>
      <c r="J18" s="503">
        <f t="shared" si="3"/>
        <v>0</v>
      </c>
      <c r="K18" s="236">
        <f t="shared" si="3"/>
        <v>0</v>
      </c>
      <c r="L18" s="236">
        <f t="shared" si="3"/>
        <v>0</v>
      </c>
      <c r="M18" s="236">
        <f t="shared" si="3"/>
        <v>0</v>
      </c>
      <c r="N18" s="566" t="s">
        <v>266</v>
      </c>
      <c r="O18" s="412"/>
      <c r="P18" s="497"/>
      <c r="Q18" s="231"/>
      <c r="R18" s="231"/>
      <c r="S18" s="168"/>
    </row>
    <row r="19" spans="1:19" s="175" customFormat="1" ht="15" customHeight="1" hidden="1">
      <c r="A19" s="170"/>
      <c r="B19" s="195" t="s">
        <v>135</v>
      </c>
      <c r="C19" s="532" t="s">
        <v>136</v>
      </c>
      <c r="D19" s="500"/>
      <c r="E19" s="233"/>
      <c r="F19" s="233"/>
      <c r="G19" s="233"/>
      <c r="H19" s="563"/>
      <c r="I19" s="518"/>
      <c r="J19" s="500"/>
      <c r="K19" s="233"/>
      <c r="L19" s="233"/>
      <c r="M19" s="233"/>
      <c r="N19" s="563" t="s">
        <v>266</v>
      </c>
      <c r="O19" s="518"/>
      <c r="P19" s="506"/>
      <c r="Q19" s="507"/>
      <c r="R19" s="507"/>
      <c r="S19" s="292"/>
    </row>
    <row r="20" spans="1:19" s="175" customFormat="1" ht="15" customHeight="1" hidden="1" thickBot="1">
      <c r="A20" s="196"/>
      <c r="B20" s="197" t="s">
        <v>137</v>
      </c>
      <c r="C20" s="535" t="s">
        <v>138</v>
      </c>
      <c r="D20" s="504"/>
      <c r="E20" s="237"/>
      <c r="F20" s="237"/>
      <c r="G20" s="237"/>
      <c r="H20" s="567"/>
      <c r="I20" s="553"/>
      <c r="J20" s="504"/>
      <c r="K20" s="237"/>
      <c r="L20" s="237"/>
      <c r="M20" s="237"/>
      <c r="N20" s="567"/>
      <c r="O20" s="553"/>
      <c r="P20" s="504"/>
      <c r="Q20" s="237"/>
      <c r="R20" s="237"/>
      <c r="S20" s="199"/>
    </row>
    <row r="21" spans="1:19" ht="13.5" hidden="1" thickBot="1">
      <c r="A21" s="200" t="s">
        <v>62</v>
      </c>
      <c r="B21" s="333"/>
      <c r="C21" s="512" t="s">
        <v>139</v>
      </c>
      <c r="D21" s="502"/>
      <c r="E21" s="235"/>
      <c r="F21" s="235"/>
      <c r="G21" s="235"/>
      <c r="H21" s="565"/>
      <c r="I21" s="412"/>
      <c r="J21" s="502"/>
      <c r="K21" s="235"/>
      <c r="L21" s="235"/>
      <c r="M21" s="235"/>
      <c r="N21" s="565"/>
      <c r="O21" s="412"/>
      <c r="P21" s="502"/>
      <c r="Q21" s="235"/>
      <c r="R21" s="235"/>
      <c r="S21" s="190"/>
    </row>
    <row r="22" spans="1:19" s="163" customFormat="1" ht="16.5" customHeight="1" hidden="1" thickBot="1">
      <c r="A22" s="200" t="s">
        <v>63</v>
      </c>
      <c r="B22" s="334"/>
      <c r="C22" s="536" t="s">
        <v>140</v>
      </c>
      <c r="D22" s="505">
        <f aca="true" t="shared" si="4" ref="D22:M22">D17+D21+D18</f>
        <v>0</v>
      </c>
      <c r="E22" s="238">
        <f t="shared" si="4"/>
        <v>0</v>
      </c>
      <c r="F22" s="238">
        <f t="shared" si="4"/>
        <v>0</v>
      </c>
      <c r="G22" s="238">
        <f t="shared" si="4"/>
        <v>0</v>
      </c>
      <c r="H22" s="568" t="s">
        <v>266</v>
      </c>
      <c r="I22" s="412"/>
      <c r="J22" s="505">
        <f t="shared" si="4"/>
        <v>0</v>
      </c>
      <c r="K22" s="238">
        <f t="shared" si="4"/>
        <v>0</v>
      </c>
      <c r="L22" s="238">
        <f t="shared" si="4"/>
        <v>0</v>
      </c>
      <c r="M22" s="238">
        <f t="shared" si="4"/>
        <v>0</v>
      </c>
      <c r="N22" s="568" t="s">
        <v>266</v>
      </c>
      <c r="O22" s="412"/>
      <c r="P22" s="505"/>
      <c r="Q22" s="238"/>
      <c r="R22" s="238"/>
      <c r="S22" s="223"/>
    </row>
    <row r="23" spans="1:19" s="209" customFormat="1" ht="12" customHeight="1" hidden="1">
      <c r="A23" s="206"/>
      <c r="B23" s="206"/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</row>
    <row r="24" spans="1:18" ht="12" customHeight="1" hidden="1" thickBot="1">
      <c r="A24" s="210"/>
      <c r="B24" s="211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9" ht="12" customHeight="1" hidden="1" thickBot="1">
      <c r="A25" s="213"/>
      <c r="B25" s="214"/>
      <c r="C25" s="215" t="s">
        <v>141</v>
      </c>
      <c r="D25" s="229"/>
      <c r="E25" s="229"/>
      <c r="F25" s="229"/>
      <c r="G25" s="229"/>
      <c r="H25" s="229"/>
      <c r="I25" s="229"/>
      <c r="J25" s="238"/>
      <c r="K25" s="238"/>
      <c r="L25" s="229"/>
      <c r="M25" s="229"/>
      <c r="N25" s="229"/>
      <c r="O25" s="229"/>
      <c r="P25" s="205"/>
      <c r="Q25" s="205"/>
      <c r="R25" s="205"/>
      <c r="S25" s="205"/>
    </row>
    <row r="26" spans="1:19" ht="12" customHeight="1" hidden="1" thickBot="1">
      <c r="A26" s="180" t="s">
        <v>30</v>
      </c>
      <c r="B26" s="216"/>
      <c r="C26" s="508" t="s">
        <v>142</v>
      </c>
      <c r="D26" s="497">
        <f aca="true" t="shared" si="5" ref="D26:M26">SUM(D27:D31)</f>
        <v>0</v>
      </c>
      <c r="E26" s="231">
        <f t="shared" si="5"/>
        <v>0</v>
      </c>
      <c r="F26" s="231">
        <f t="shared" si="5"/>
        <v>0</v>
      </c>
      <c r="G26" s="231">
        <f>SUM(G27:G31)</f>
        <v>0</v>
      </c>
      <c r="H26" s="569" t="s">
        <v>266</v>
      </c>
      <c r="I26" s="493"/>
      <c r="J26" s="497">
        <f t="shared" si="5"/>
        <v>0</v>
      </c>
      <c r="K26" s="231">
        <f t="shared" si="5"/>
        <v>0</v>
      </c>
      <c r="L26" s="231">
        <f t="shared" si="5"/>
        <v>0</v>
      </c>
      <c r="M26" s="231">
        <f t="shared" si="5"/>
        <v>0</v>
      </c>
      <c r="N26" s="569" t="s">
        <v>266</v>
      </c>
      <c r="O26" s="493"/>
      <c r="P26" s="554"/>
      <c r="Q26" s="491"/>
      <c r="R26" s="168"/>
      <c r="S26" s="168"/>
    </row>
    <row r="27" spans="1:19" ht="12" customHeight="1" hidden="1">
      <c r="A27" s="217"/>
      <c r="B27" s="218" t="s">
        <v>116</v>
      </c>
      <c r="C27" s="509" t="s">
        <v>143</v>
      </c>
      <c r="D27" s="515"/>
      <c r="E27" s="239"/>
      <c r="F27" s="239"/>
      <c r="G27" s="239"/>
      <c r="H27" s="570"/>
      <c r="I27" s="494"/>
      <c r="J27" s="515"/>
      <c r="K27" s="239"/>
      <c r="L27" s="239"/>
      <c r="M27" s="239"/>
      <c r="N27" s="570"/>
      <c r="O27" s="494"/>
      <c r="P27" s="555"/>
      <c r="Q27" s="522"/>
      <c r="R27" s="174"/>
      <c r="S27" s="174"/>
    </row>
    <row r="28" spans="1:19" ht="12" customHeight="1" hidden="1">
      <c r="A28" s="219"/>
      <c r="B28" s="220" t="s">
        <v>117</v>
      </c>
      <c r="C28" s="510" t="s">
        <v>54</v>
      </c>
      <c r="D28" s="516"/>
      <c r="E28" s="240"/>
      <c r="F28" s="240"/>
      <c r="G28" s="240"/>
      <c r="H28" s="571"/>
      <c r="I28" s="543"/>
      <c r="J28" s="516"/>
      <c r="K28" s="240"/>
      <c r="L28" s="240"/>
      <c r="M28" s="240"/>
      <c r="N28" s="571"/>
      <c r="O28" s="543"/>
      <c r="P28" s="555"/>
      <c r="Q28" s="522"/>
      <c r="R28" s="174"/>
      <c r="S28" s="174"/>
    </row>
    <row r="29" spans="1:19" ht="12" customHeight="1" hidden="1">
      <c r="A29" s="219"/>
      <c r="B29" s="220" t="s">
        <v>118</v>
      </c>
      <c r="C29" s="510" t="s">
        <v>144</v>
      </c>
      <c r="D29" s="516"/>
      <c r="E29" s="240"/>
      <c r="F29" s="240"/>
      <c r="G29" s="240"/>
      <c r="H29" s="571"/>
      <c r="I29" s="543"/>
      <c r="J29" s="516"/>
      <c r="K29" s="240"/>
      <c r="L29" s="240"/>
      <c r="M29" s="240"/>
      <c r="N29" s="571"/>
      <c r="O29" s="543"/>
      <c r="P29" s="555"/>
      <c r="Q29" s="522"/>
      <c r="R29" s="174"/>
      <c r="S29" s="174"/>
    </row>
    <row r="30" spans="1:19" s="209" customFormat="1" ht="12" customHeight="1" hidden="1">
      <c r="A30" s="219"/>
      <c r="B30" s="220" t="s">
        <v>119</v>
      </c>
      <c r="C30" s="510" t="s">
        <v>86</v>
      </c>
      <c r="D30" s="516"/>
      <c r="E30" s="240"/>
      <c r="F30" s="240"/>
      <c r="G30" s="240"/>
      <c r="H30" s="571"/>
      <c r="I30" s="544"/>
      <c r="J30" s="516"/>
      <c r="K30" s="240"/>
      <c r="L30" s="240"/>
      <c r="M30" s="240"/>
      <c r="N30" s="571"/>
      <c r="O30" s="544"/>
      <c r="P30" s="555"/>
      <c r="Q30" s="522"/>
      <c r="R30" s="174"/>
      <c r="S30" s="174"/>
    </row>
    <row r="31" spans="1:19" ht="12" customHeight="1" hidden="1" thickBot="1">
      <c r="A31" s="219"/>
      <c r="B31" s="220" t="s">
        <v>53</v>
      </c>
      <c r="C31" s="510" t="s">
        <v>88</v>
      </c>
      <c r="D31" s="516"/>
      <c r="E31" s="240"/>
      <c r="F31" s="240"/>
      <c r="G31" s="240"/>
      <c r="H31" s="571"/>
      <c r="I31" s="545"/>
      <c r="J31" s="516"/>
      <c r="K31" s="240"/>
      <c r="L31" s="240"/>
      <c r="M31" s="240"/>
      <c r="N31" s="571"/>
      <c r="O31" s="545"/>
      <c r="P31" s="556"/>
      <c r="Q31" s="523"/>
      <c r="R31" s="221"/>
      <c r="S31" s="221"/>
    </row>
    <row r="32" spans="1:19" ht="12" customHeight="1" hidden="1" thickBot="1">
      <c r="A32" s="180" t="s">
        <v>31</v>
      </c>
      <c r="B32" s="216"/>
      <c r="C32" s="508" t="s">
        <v>145</v>
      </c>
      <c r="D32" s="497">
        <f>SUM(D33:D36)</f>
        <v>0</v>
      </c>
      <c r="E32" s="231">
        <f>SUM(E33:E36)</f>
        <v>0</v>
      </c>
      <c r="F32" s="231">
        <f>SUM(F33:F36)</f>
        <v>0</v>
      </c>
      <c r="G32" s="231">
        <f>SUM(G33:G36)</f>
        <v>0</v>
      </c>
      <c r="H32" s="569"/>
      <c r="I32" s="495"/>
      <c r="J32" s="497"/>
      <c r="K32" s="231"/>
      <c r="L32" s="231">
        <f>SUM(L33:L36)</f>
        <v>0</v>
      </c>
      <c r="M32" s="231">
        <f>SUM(M33:M36)</f>
        <v>0</v>
      </c>
      <c r="N32" s="569"/>
      <c r="O32" s="495"/>
      <c r="P32" s="554"/>
      <c r="Q32" s="491"/>
      <c r="R32" s="168"/>
      <c r="S32" s="168"/>
    </row>
    <row r="33" spans="1:19" ht="12" customHeight="1" hidden="1">
      <c r="A33" s="217"/>
      <c r="B33" s="218" t="s">
        <v>146</v>
      </c>
      <c r="C33" s="509" t="s">
        <v>98</v>
      </c>
      <c r="D33" s="515"/>
      <c r="E33" s="239"/>
      <c r="F33" s="239"/>
      <c r="G33" s="239"/>
      <c r="H33" s="570"/>
      <c r="I33" s="544"/>
      <c r="J33" s="515"/>
      <c r="K33" s="239"/>
      <c r="L33" s="239"/>
      <c r="M33" s="239"/>
      <c r="N33" s="570"/>
      <c r="O33" s="544"/>
      <c r="P33" s="555"/>
      <c r="Q33" s="522"/>
      <c r="R33" s="174"/>
      <c r="S33" s="174"/>
    </row>
    <row r="34" spans="1:19" ht="12" customHeight="1" hidden="1">
      <c r="A34" s="219"/>
      <c r="B34" s="220" t="s">
        <v>147</v>
      </c>
      <c r="C34" s="510" t="s">
        <v>99</v>
      </c>
      <c r="D34" s="516">
        <v>0</v>
      </c>
      <c r="E34" s="240">
        <v>0</v>
      </c>
      <c r="F34" s="240">
        <v>0</v>
      </c>
      <c r="G34" s="240">
        <v>0</v>
      </c>
      <c r="H34" s="571"/>
      <c r="I34" s="545"/>
      <c r="J34" s="516"/>
      <c r="K34" s="240"/>
      <c r="L34" s="240">
        <v>0</v>
      </c>
      <c r="M34" s="240">
        <v>0</v>
      </c>
      <c r="N34" s="571"/>
      <c r="O34" s="545"/>
      <c r="P34" s="556"/>
      <c r="Q34" s="523"/>
      <c r="R34" s="221"/>
      <c r="S34" s="221"/>
    </row>
    <row r="35" spans="1:19" ht="15" customHeight="1" hidden="1">
      <c r="A35" s="219"/>
      <c r="B35" s="220" t="s">
        <v>148</v>
      </c>
      <c r="C35" s="510" t="s">
        <v>149</v>
      </c>
      <c r="D35" s="516"/>
      <c r="E35" s="240"/>
      <c r="F35" s="240"/>
      <c r="G35" s="240"/>
      <c r="H35" s="571"/>
      <c r="I35" s="545"/>
      <c r="J35" s="516"/>
      <c r="K35" s="240"/>
      <c r="L35" s="240"/>
      <c r="M35" s="240"/>
      <c r="N35" s="571"/>
      <c r="O35" s="545"/>
      <c r="P35" s="556"/>
      <c r="Q35" s="523"/>
      <c r="R35" s="221"/>
      <c r="S35" s="221"/>
    </row>
    <row r="36" spans="1:19" ht="13.5" hidden="1" thickBot="1">
      <c r="A36" s="219"/>
      <c r="B36" s="220" t="s">
        <v>150</v>
      </c>
      <c r="C36" s="510" t="s">
        <v>151</v>
      </c>
      <c r="D36" s="516"/>
      <c r="E36" s="240"/>
      <c r="F36" s="240"/>
      <c r="G36" s="240"/>
      <c r="H36" s="571"/>
      <c r="I36" s="545"/>
      <c r="J36" s="516"/>
      <c r="K36" s="240"/>
      <c r="L36" s="240"/>
      <c r="M36" s="240"/>
      <c r="N36" s="571"/>
      <c r="O36" s="545"/>
      <c r="P36" s="556"/>
      <c r="Q36" s="523"/>
      <c r="R36" s="221"/>
      <c r="S36" s="221"/>
    </row>
    <row r="37" spans="1:19" ht="15" customHeight="1" hidden="1" thickBot="1">
      <c r="A37" s="180" t="s">
        <v>10</v>
      </c>
      <c r="B37" s="216"/>
      <c r="C37" s="511" t="s">
        <v>250</v>
      </c>
      <c r="D37" s="502"/>
      <c r="E37" s="235"/>
      <c r="F37" s="235"/>
      <c r="G37" s="235"/>
      <c r="H37" s="572" t="s">
        <v>266</v>
      </c>
      <c r="I37" s="493"/>
      <c r="J37" s="502"/>
      <c r="K37" s="235"/>
      <c r="L37" s="235"/>
      <c r="M37" s="235"/>
      <c r="N37" s="572" t="s">
        <v>266</v>
      </c>
      <c r="O37" s="493"/>
      <c r="P37" s="557"/>
      <c r="Q37" s="492"/>
      <c r="R37" s="190"/>
      <c r="S37" s="190"/>
    </row>
    <row r="38" spans="1:19" ht="14.25" customHeight="1" hidden="1" thickBot="1">
      <c r="A38" s="200" t="s">
        <v>11</v>
      </c>
      <c r="B38" s="333"/>
      <c r="C38" s="512" t="s">
        <v>153</v>
      </c>
      <c r="D38" s="502"/>
      <c r="E38" s="235"/>
      <c r="F38" s="235"/>
      <c r="G38" s="235"/>
      <c r="H38" s="572"/>
      <c r="I38" s="493"/>
      <c r="J38" s="502"/>
      <c r="K38" s="235"/>
      <c r="L38" s="235"/>
      <c r="M38" s="235"/>
      <c r="N38" s="572"/>
      <c r="O38" s="493"/>
      <c r="P38" s="557"/>
      <c r="Q38" s="492"/>
      <c r="R38" s="190"/>
      <c r="S38" s="190"/>
    </row>
    <row r="39" spans="1:19" ht="13.5" hidden="1" thickBot="1">
      <c r="A39" s="180" t="s">
        <v>12</v>
      </c>
      <c r="B39" s="222"/>
      <c r="C39" s="513" t="s">
        <v>154</v>
      </c>
      <c r="D39" s="505">
        <f aca="true" t="shared" si="6" ref="D39:M39">D26+D32+D37+D38</f>
        <v>0</v>
      </c>
      <c r="E39" s="238">
        <f t="shared" si="6"/>
        <v>0</v>
      </c>
      <c r="F39" s="238">
        <f t="shared" si="6"/>
        <v>0</v>
      </c>
      <c r="G39" s="238">
        <f t="shared" si="6"/>
        <v>0</v>
      </c>
      <c r="H39" s="573" t="s">
        <v>266</v>
      </c>
      <c r="I39" s="493"/>
      <c r="J39" s="505">
        <f t="shared" si="6"/>
        <v>0</v>
      </c>
      <c r="K39" s="238">
        <f t="shared" si="6"/>
        <v>0</v>
      </c>
      <c r="L39" s="238">
        <f t="shared" si="6"/>
        <v>0</v>
      </c>
      <c r="M39" s="238">
        <f t="shared" si="6"/>
        <v>0</v>
      </c>
      <c r="N39" s="573" t="s">
        <v>266</v>
      </c>
      <c r="O39" s="493"/>
      <c r="P39" s="558"/>
      <c r="Q39" s="205"/>
      <c r="R39" s="223"/>
      <c r="S39" s="223"/>
    </row>
    <row r="40" spans="1:19" ht="13.5" hidden="1" thickBot="1">
      <c r="A40" s="335"/>
      <c r="B40" s="336"/>
      <c r="C40" s="336"/>
      <c r="D40" s="549"/>
      <c r="E40" s="550"/>
      <c r="F40" s="550"/>
      <c r="G40" s="550"/>
      <c r="H40" s="574"/>
      <c r="I40" s="337"/>
      <c r="J40" s="549"/>
      <c r="K40" s="550"/>
      <c r="L40" s="550"/>
      <c r="M40" s="550"/>
      <c r="N40" s="574"/>
      <c r="O40" s="337"/>
      <c r="P40" s="559"/>
      <c r="Q40" s="337"/>
      <c r="R40" s="337"/>
      <c r="S40" s="337"/>
    </row>
    <row r="41" spans="1:19" ht="13.5" hidden="1" thickBot="1">
      <c r="A41" s="226" t="s">
        <v>155</v>
      </c>
      <c r="B41" s="227"/>
      <c r="C41" s="514"/>
      <c r="D41" s="529"/>
      <c r="E41" s="243"/>
      <c r="F41" s="243"/>
      <c r="G41" s="243"/>
      <c r="H41" s="575"/>
      <c r="I41" s="493"/>
      <c r="J41" s="529"/>
      <c r="K41" s="243"/>
      <c r="L41" s="243"/>
      <c r="M41" s="243"/>
      <c r="N41" s="575"/>
      <c r="O41" s="493"/>
      <c r="P41" s="560"/>
      <c r="Q41" s="242"/>
      <c r="R41" s="242"/>
      <c r="S41" s="242"/>
    </row>
    <row r="42" spans="1:19" ht="13.5" hidden="1" thickBot="1">
      <c r="A42" s="226" t="s">
        <v>156</v>
      </c>
      <c r="B42" s="227"/>
      <c r="C42" s="514"/>
      <c r="D42" s="529"/>
      <c r="E42" s="243"/>
      <c r="F42" s="243"/>
      <c r="G42" s="243"/>
      <c r="H42" s="575"/>
      <c r="I42" s="493"/>
      <c r="J42" s="529"/>
      <c r="K42" s="243"/>
      <c r="L42" s="243"/>
      <c r="M42" s="243"/>
      <c r="N42" s="575"/>
      <c r="O42" s="493"/>
      <c r="P42" s="560"/>
      <c r="Q42" s="242"/>
      <c r="R42" s="242"/>
      <c r="S42" s="242"/>
    </row>
    <row r="43" ht="12.75" hidden="1"/>
    <row r="44" spans="1:9" ht="12.75" hidden="1">
      <c r="A44" s="1087" t="s">
        <v>157</v>
      </c>
      <c r="B44" s="1087"/>
      <c r="C44" s="1087"/>
      <c r="D44" s="1087"/>
      <c r="E44" s="316"/>
      <c r="F44" s="316"/>
      <c r="G44" s="316"/>
      <c r="H44" s="316"/>
      <c r="I44" s="316"/>
    </row>
    <row r="45" spans="1:9" ht="12.75" hidden="1">
      <c r="A45" s="1087"/>
      <c r="B45" s="1087"/>
      <c r="C45" s="1087"/>
      <c r="E45" s="339"/>
      <c r="F45" s="339"/>
      <c r="G45" s="339"/>
      <c r="H45" s="339"/>
      <c r="I45" s="339"/>
    </row>
    <row r="46" spans="4:9" ht="12.75" hidden="1">
      <c r="D46" s="339">
        <v>0</v>
      </c>
      <c r="E46" s="339"/>
      <c r="F46" s="339"/>
      <c r="G46" s="339"/>
      <c r="H46" s="339"/>
      <c r="I46" s="339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tabSelected="1" zoomScale="70" zoomScaleNormal="70" workbookViewId="0" topLeftCell="A31">
      <selection activeCell="L64" sqref="L64"/>
    </sheetView>
  </sheetViews>
  <sheetFormatPr defaultColWidth="9.140625" defaultRowHeight="12.75"/>
  <cols>
    <col min="1" max="1" width="9.28125" style="123" customWidth="1"/>
    <col min="2" max="2" width="3.8515625" style="130" customWidth="1"/>
    <col min="3" max="3" width="5.28125" style="130" customWidth="1"/>
    <col min="4" max="4" width="66.57421875" style="131" customWidth="1"/>
    <col min="5" max="5" width="22.57421875" style="1" customWidth="1"/>
    <col min="6" max="6" width="16.421875" style="1" bestFit="1" customWidth="1"/>
    <col min="7" max="7" width="13.140625" style="1" hidden="1" customWidth="1"/>
    <col min="8" max="8" width="13.421875" style="1" hidden="1" customWidth="1"/>
    <col min="9" max="9" width="11.421875" style="1" hidden="1" customWidth="1"/>
    <col min="10" max="10" width="11.140625" style="1" hidden="1" customWidth="1"/>
    <col min="11" max="11" width="19.8515625" style="81" customWidth="1"/>
    <col min="12" max="12" width="16.421875" style="81" bestFit="1" customWidth="1"/>
    <col min="13" max="13" width="11.140625" style="81" hidden="1" customWidth="1"/>
    <col min="14" max="14" width="11.421875" style="81" hidden="1" customWidth="1"/>
    <col min="15" max="15" width="2.421875" style="81" hidden="1" customWidth="1"/>
    <col min="16" max="16" width="11.421875" style="81" hidden="1" customWidth="1"/>
    <col min="17" max="17" width="11.140625" style="81" hidden="1" customWidth="1"/>
    <col min="18" max="18" width="6.140625" style="81" hidden="1" customWidth="1"/>
    <col min="19" max="19" width="17.421875" style="81" customWidth="1"/>
    <col min="20" max="20" width="14.8515625" style="81" bestFit="1" customWidth="1"/>
    <col min="21" max="21" width="10.57421875" style="81" hidden="1" customWidth="1"/>
    <col min="22" max="23" width="11.421875" style="81" hidden="1" customWidth="1"/>
    <col min="24" max="24" width="10.57421875" style="81" hidden="1" customWidth="1"/>
    <col min="25" max="25" width="19.8515625" style="81" customWidth="1"/>
    <col min="26" max="26" width="13.421875" style="1" bestFit="1" customWidth="1"/>
    <col min="27" max="27" width="10.57421875" style="1" hidden="1" customWidth="1"/>
    <col min="28" max="29" width="11.421875" style="1" hidden="1" customWidth="1"/>
    <col min="30" max="30" width="10.57421875" style="1" hidden="1" customWidth="1"/>
    <col min="31" max="31" width="11.7109375" style="1" hidden="1" customWidth="1"/>
    <col min="32" max="32" width="9.140625" style="1" hidden="1" customWidth="1"/>
    <col min="33" max="16384" width="9.140625" style="1" customWidth="1"/>
  </cols>
  <sheetData>
    <row r="1" spans="1:25" ht="24.75" customHeight="1">
      <c r="A1" s="1045" t="s">
        <v>8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5"/>
      <c r="U1" s="1045"/>
      <c r="V1" s="1045"/>
      <c r="W1" s="1045"/>
      <c r="X1" s="1045"/>
      <c r="Y1" s="1045"/>
    </row>
    <row r="2" spans="1:25" ht="14.25" customHeight="1" thickBot="1">
      <c r="A2" s="994" t="s">
        <v>202</v>
      </c>
      <c r="B2" s="994"/>
      <c r="C2" s="122"/>
      <c r="D2" s="141"/>
      <c r="Y2" s="138" t="s">
        <v>542</v>
      </c>
    </row>
    <row r="3" spans="1:31" s="2" customFormat="1" ht="48.75" customHeight="1" thickBot="1">
      <c r="A3" s="1046" t="s">
        <v>4</v>
      </c>
      <c r="B3" s="1016"/>
      <c r="C3" s="1016"/>
      <c r="D3" s="1016"/>
      <c r="E3" s="475" t="s">
        <v>5</v>
      </c>
      <c r="F3" s="420"/>
      <c r="G3" s="420"/>
      <c r="H3" s="420"/>
      <c r="I3" s="420"/>
      <c r="J3" s="421"/>
      <c r="K3" s="475" t="s">
        <v>66</v>
      </c>
      <c r="L3" s="420"/>
      <c r="M3" s="420"/>
      <c r="N3" s="420"/>
      <c r="O3" s="420"/>
      <c r="P3" s="420"/>
      <c r="Q3" s="986"/>
      <c r="R3" s="421"/>
      <c r="S3" s="475" t="s">
        <v>67</v>
      </c>
      <c r="T3" s="420"/>
      <c r="U3" s="420"/>
      <c r="V3" s="420"/>
      <c r="W3" s="420"/>
      <c r="X3" s="421"/>
      <c r="Y3" s="1047" t="s">
        <v>71</v>
      </c>
      <c r="Z3" s="1048"/>
      <c r="AA3" s="1048"/>
      <c r="AB3" s="1048"/>
      <c r="AC3" s="1048"/>
      <c r="AD3" s="1048"/>
      <c r="AE3" s="1049"/>
    </row>
    <row r="4" spans="1:32" s="2" customFormat="1" ht="32.25" thickBot="1">
      <c r="A4" s="315"/>
      <c r="B4" s="313"/>
      <c r="C4" s="313"/>
      <c r="D4" s="313"/>
      <c r="E4" s="370" t="s">
        <v>70</v>
      </c>
      <c r="F4" s="371" t="s">
        <v>242</v>
      </c>
      <c r="G4" s="371" t="s">
        <v>245</v>
      </c>
      <c r="H4" s="371" t="s">
        <v>248</v>
      </c>
      <c r="I4" s="371" t="s">
        <v>264</v>
      </c>
      <c r="J4" s="372" t="s">
        <v>270</v>
      </c>
      <c r="K4" s="370" t="s">
        <v>70</v>
      </c>
      <c r="L4" s="371" t="s">
        <v>242</v>
      </c>
      <c r="M4" s="371" t="s">
        <v>245</v>
      </c>
      <c r="N4" s="371" t="s">
        <v>248</v>
      </c>
      <c r="O4" s="371"/>
      <c r="P4" s="371" t="s">
        <v>264</v>
      </c>
      <c r="Q4" s="371" t="s">
        <v>270</v>
      </c>
      <c r="R4" s="372" t="s">
        <v>252</v>
      </c>
      <c r="S4" s="370" t="s">
        <v>70</v>
      </c>
      <c r="T4" s="371" t="s">
        <v>242</v>
      </c>
      <c r="U4" s="371" t="s">
        <v>245</v>
      </c>
      <c r="V4" s="371" t="s">
        <v>248</v>
      </c>
      <c r="W4" s="371" t="s">
        <v>264</v>
      </c>
      <c r="X4" s="372" t="s">
        <v>270</v>
      </c>
      <c r="Y4" s="370" t="s">
        <v>70</v>
      </c>
      <c r="Z4" s="371" t="s">
        <v>242</v>
      </c>
      <c r="AA4" s="371" t="s">
        <v>245</v>
      </c>
      <c r="AB4" s="371" t="s">
        <v>248</v>
      </c>
      <c r="AC4" s="371" t="s">
        <v>264</v>
      </c>
      <c r="AD4" s="371" t="s">
        <v>270</v>
      </c>
      <c r="AE4" s="372" t="s">
        <v>270</v>
      </c>
      <c r="AF4" s="948"/>
    </row>
    <row r="5" spans="1:31" s="80" customFormat="1" ht="33" customHeight="1" thickBot="1">
      <c r="A5" s="115" t="s">
        <v>30</v>
      </c>
      <c r="B5" s="1034" t="s">
        <v>83</v>
      </c>
      <c r="C5" s="1034"/>
      <c r="D5" s="1034"/>
      <c r="E5" s="373">
        <f aca="true" t="shared" si="0" ref="E5:M5">SUM(E6:E10)</f>
        <v>484100201</v>
      </c>
      <c r="F5" s="302">
        <f t="shared" si="0"/>
        <v>484281258</v>
      </c>
      <c r="G5" s="302">
        <f t="shared" si="0"/>
        <v>0</v>
      </c>
      <c r="H5" s="302">
        <f>SUM(H6:H10)</f>
        <v>0</v>
      </c>
      <c r="I5" s="302">
        <f>SUM(I6:I10)</f>
        <v>0</v>
      </c>
      <c r="J5" s="302">
        <f>SUM(J6:J10)</f>
        <v>0</v>
      </c>
      <c r="K5" s="373">
        <f t="shared" si="0"/>
        <v>468452408</v>
      </c>
      <c r="L5" s="302">
        <f>SUM(L6:L10)</f>
        <v>468633465</v>
      </c>
      <c r="M5" s="302">
        <f t="shared" si="0"/>
        <v>0</v>
      </c>
      <c r="N5" s="302">
        <f>SUM(N6:N10)</f>
        <v>0</v>
      </c>
      <c r="O5" s="302"/>
      <c r="P5" s="302">
        <f>SUM(P6:P10)</f>
        <v>0</v>
      </c>
      <c r="Q5" s="302">
        <f>SUM(Q6:Q10)</f>
        <v>0</v>
      </c>
      <c r="R5" s="799" t="e">
        <f>P5/N5</f>
        <v>#DIV/0!</v>
      </c>
      <c r="S5" s="373">
        <f aca="true" t="shared" si="1" ref="S5:AA5">SUM(S6:S10)</f>
        <v>15647793</v>
      </c>
      <c r="T5" s="302">
        <f>SUM(T6:T10)</f>
        <v>15647793</v>
      </c>
      <c r="U5" s="302">
        <f t="shared" si="1"/>
        <v>0</v>
      </c>
      <c r="V5" s="302">
        <f>SUM(V6:V10)</f>
        <v>0</v>
      </c>
      <c r="W5" s="302">
        <f>SUM(W6:W10)</f>
        <v>0</v>
      </c>
      <c r="X5" s="302">
        <f>SUM(X6:X10)</f>
        <v>0</v>
      </c>
      <c r="Y5" s="373">
        <f t="shared" si="1"/>
        <v>4847310</v>
      </c>
      <c r="Z5" s="302">
        <f t="shared" si="1"/>
        <v>4847310</v>
      </c>
      <c r="AA5" s="302">
        <f t="shared" si="1"/>
        <v>0</v>
      </c>
      <c r="AB5" s="302">
        <f>SUM(AB6:AB10)</f>
        <v>0</v>
      </c>
      <c r="AC5" s="302">
        <f>SUM(AC6:AC10)</f>
        <v>0</v>
      </c>
      <c r="AD5" s="302">
        <f>SUM(AD6:AD10)</f>
        <v>0</v>
      </c>
      <c r="AE5" s="888">
        <f>SUM(AE6:AE10)</f>
        <v>0</v>
      </c>
    </row>
    <row r="6" spans="1:31" s="5" customFormat="1" ht="33" customHeight="1">
      <c r="A6" s="114"/>
      <c r="B6" s="119" t="s">
        <v>39</v>
      </c>
      <c r="C6" s="119"/>
      <c r="D6" s="363" t="s">
        <v>0</v>
      </c>
      <c r="E6" s="374">
        <f>'4.sz.m.ÖNK kiadás'!E7+'5.1 sz. m Köz Hiv'!D31+'5.2 sz. m ÁMK'!D30+'üres lap'!D27</f>
        <v>163677296</v>
      </c>
      <c r="F6" s="304">
        <f>'4.sz.m.ÖNK kiadás'!F7+'5.1 sz. m Köz Hiv'!E31+'5.2 sz. m ÁMK'!E30+'üres lap'!E27</f>
        <v>163677296</v>
      </c>
      <c r="G6" s="304">
        <f>'4.sz.m.ÖNK kiadás'!G7+'5.1 sz. m Köz Hiv'!F31+'5.2 sz. m ÁMK'!F30+'üres lap'!F27</f>
        <v>0</v>
      </c>
      <c r="H6" s="304">
        <f>'4.sz.m.ÖNK kiadás'!H7+'5.1 sz. m Köz Hiv'!G31+'5.2 sz. m ÁMK'!G30+'üres lap'!G27</f>
        <v>0</v>
      </c>
      <c r="I6" s="304">
        <f>'4.sz.m.ÖNK kiadás'!I7+'5.1 sz. m Köz Hiv'!H31+'5.2 sz. m ÁMK'!H30+'üres lap'!H27</f>
        <v>0</v>
      </c>
      <c r="J6" s="304">
        <f>'4.sz.m.ÖNK kiadás'!J7+'5.1 sz. m Köz Hiv'!I31+'5.2 sz. m ÁMK'!I30+'üres lap'!I27</f>
        <v>0</v>
      </c>
      <c r="K6" s="374">
        <f aca="true" t="shared" si="2" ref="K6:N13">E6-S6</f>
        <v>163677296</v>
      </c>
      <c r="L6" s="304">
        <f t="shared" si="2"/>
        <v>163677296</v>
      </c>
      <c r="M6" s="304">
        <f t="shared" si="2"/>
        <v>0</v>
      </c>
      <c r="N6" s="304">
        <f t="shared" si="2"/>
        <v>0</v>
      </c>
      <c r="O6" s="304"/>
      <c r="P6" s="304">
        <f aca="true" t="shared" si="3" ref="P6:Q13">I6-W6</f>
        <v>0</v>
      </c>
      <c r="Q6" s="304">
        <f t="shared" si="3"/>
        <v>0</v>
      </c>
      <c r="R6" s="805" t="e">
        <f>P6/N6</f>
        <v>#DIV/0!</v>
      </c>
      <c r="S6" s="374">
        <f>'4.sz.m.ÖNK kiadás'!S7</f>
        <v>0</v>
      </c>
      <c r="T6" s="304">
        <f>'4.sz.m.ÖNK kiadás'!T7</f>
        <v>0</v>
      </c>
      <c r="U6" s="304">
        <f>'4.sz.m.ÖNK kiadás'!U7</f>
        <v>0</v>
      </c>
      <c r="V6" s="304">
        <f>'4.sz.m.ÖNK kiadás'!V7</f>
        <v>0</v>
      </c>
      <c r="W6" s="304">
        <f>'4.sz.m.ÖNK kiadás'!W7</f>
        <v>0</v>
      </c>
      <c r="X6" s="304">
        <f>'4.sz.m.ÖNK kiadás'!X7</f>
        <v>0</v>
      </c>
      <c r="Y6" s="374">
        <f>'5.1 sz. m Köz Hiv'!S31</f>
        <v>2225600</v>
      </c>
      <c r="Z6" s="304">
        <f>'5.1 sz. m Köz Hiv'!T31</f>
        <v>2225600</v>
      </c>
      <c r="AA6" s="304">
        <f>'5.1 sz. m Köz Hiv'!U31</f>
        <v>0</v>
      </c>
      <c r="AB6" s="304">
        <f>'5.1 sz. m Köz Hiv'!V31</f>
        <v>0</v>
      </c>
      <c r="AC6" s="304">
        <f>'5.1 sz. m Köz Hiv'!W31</f>
        <v>0</v>
      </c>
      <c r="AD6" s="304">
        <f>'5.1 sz. m Köz Hiv'!X31</f>
        <v>0</v>
      </c>
      <c r="AE6" s="889">
        <f>'5.1 sz. m Köz Hiv'!AA31</f>
        <v>0</v>
      </c>
    </row>
    <row r="7" spans="1:31" s="5" customFormat="1" ht="33" customHeight="1">
      <c r="A7" s="97"/>
      <c r="B7" s="106" t="s">
        <v>40</v>
      </c>
      <c r="C7" s="106"/>
      <c r="D7" s="364" t="s">
        <v>84</v>
      </c>
      <c r="E7" s="374">
        <f>'4.sz.m.ÖNK kiadás'!E8+'5.1 sz. m Köz Hiv'!D32+'5.2 sz. m ÁMK'!D31+'üres lap'!D28</f>
        <v>43314099</v>
      </c>
      <c r="F7" s="304">
        <f>'4.sz.m.ÖNK kiadás'!F8+'5.1 sz. m Köz Hiv'!E32+'5.2 sz. m ÁMK'!E31+'üres lap'!E28</f>
        <v>43314099</v>
      </c>
      <c r="G7" s="304">
        <f>'4.sz.m.ÖNK kiadás'!G8+'5.1 sz. m Köz Hiv'!F32+'5.2 sz. m ÁMK'!F31+'üres lap'!F28</f>
        <v>0</v>
      </c>
      <c r="H7" s="304">
        <f>'4.sz.m.ÖNK kiadás'!H8+'5.1 sz. m Köz Hiv'!G32+'5.2 sz. m ÁMK'!G31+'üres lap'!G28</f>
        <v>0</v>
      </c>
      <c r="I7" s="304">
        <f>'4.sz.m.ÖNK kiadás'!I8+'5.1 sz. m Köz Hiv'!H32+'5.2 sz. m ÁMK'!H31+'üres lap'!H28</f>
        <v>0</v>
      </c>
      <c r="J7" s="304">
        <f>'4.sz.m.ÖNK kiadás'!J8+'5.1 sz. m Köz Hiv'!I32+'5.2 sz. m ÁMK'!I31+'üres lap'!I28</f>
        <v>0</v>
      </c>
      <c r="K7" s="374">
        <f t="shared" si="2"/>
        <v>43314099</v>
      </c>
      <c r="L7" s="304">
        <f t="shared" si="2"/>
        <v>43314099</v>
      </c>
      <c r="M7" s="304">
        <f t="shared" si="2"/>
        <v>0</v>
      </c>
      <c r="N7" s="304">
        <f t="shared" si="2"/>
        <v>0</v>
      </c>
      <c r="O7" s="304"/>
      <c r="P7" s="304">
        <f t="shared" si="3"/>
        <v>0</v>
      </c>
      <c r="Q7" s="304">
        <f t="shared" si="3"/>
        <v>0</v>
      </c>
      <c r="R7" s="805" t="e">
        <f aca="true" t="shared" si="4" ref="R7:R36">P7/N7</f>
        <v>#DIV/0!</v>
      </c>
      <c r="S7" s="374">
        <f>'4.sz.m.ÖNK kiadás'!S8</f>
        <v>0</v>
      </c>
      <c r="T7" s="304">
        <f>'4.sz.m.ÖNK kiadás'!T8</f>
        <v>0</v>
      </c>
      <c r="U7" s="304">
        <f>'4.sz.m.ÖNK kiadás'!U8</f>
        <v>0</v>
      </c>
      <c r="V7" s="304">
        <f>'4.sz.m.ÖNK kiadás'!V8</f>
        <v>0</v>
      </c>
      <c r="W7" s="304">
        <f>'4.sz.m.ÖNK kiadás'!W8</f>
        <v>0</v>
      </c>
      <c r="X7" s="304">
        <f>'4.sz.m.ÖNK kiadás'!X8</f>
        <v>0</v>
      </c>
      <c r="Y7" s="374">
        <f>'5.1 sz. m Köz Hiv'!S32</f>
        <v>568827</v>
      </c>
      <c r="Z7" s="304">
        <f>'5.1 sz. m Köz Hiv'!T32</f>
        <v>568827</v>
      </c>
      <c r="AA7" s="304">
        <f>'5.1 sz. m Köz Hiv'!U32</f>
        <v>0</v>
      </c>
      <c r="AB7" s="304">
        <f>'5.1 sz. m Köz Hiv'!V32</f>
        <v>0</v>
      </c>
      <c r="AC7" s="304">
        <f>'5.1 sz. m Köz Hiv'!W32</f>
        <v>0</v>
      </c>
      <c r="AD7" s="304">
        <f>'5.1 sz. m Köz Hiv'!X32</f>
        <v>0</v>
      </c>
      <c r="AE7" s="889">
        <f>'5.1 sz. m Köz Hiv'!AA32</f>
        <v>0</v>
      </c>
    </row>
    <row r="8" spans="1:31" s="5" customFormat="1" ht="33" customHeight="1">
      <c r="A8" s="97"/>
      <c r="B8" s="106" t="s">
        <v>41</v>
      </c>
      <c r="C8" s="106"/>
      <c r="D8" s="364" t="s">
        <v>85</v>
      </c>
      <c r="E8" s="374">
        <f>'4.sz.m.ÖNK kiadás'!E9+'5.1 sz. m Köz Hiv'!D33+'5.2 sz. m ÁMK'!D32+'üres lap'!D29</f>
        <v>129033720</v>
      </c>
      <c r="F8" s="304">
        <f>'4.sz.m.ÖNK kiadás'!F9+'5.1 sz. m Köz Hiv'!E33+'5.2 sz. m ÁMK'!E32+'üres lap'!E29</f>
        <v>129033720</v>
      </c>
      <c r="G8" s="304">
        <f>'4.sz.m.ÖNK kiadás'!G9+'5.1 sz. m Köz Hiv'!F33+'5.2 sz. m ÁMK'!F32+'üres lap'!F29</f>
        <v>0</v>
      </c>
      <c r="H8" s="304">
        <f>'4.sz.m.ÖNK kiadás'!H9+'5.1 sz. m Köz Hiv'!G33+'5.2 sz. m ÁMK'!G32+'üres lap'!G29</f>
        <v>0</v>
      </c>
      <c r="I8" s="304">
        <f>'4.sz.m.ÖNK kiadás'!I9+'5.1 sz. m Köz Hiv'!H33+'5.2 sz. m ÁMK'!H32+'üres lap'!H29</f>
        <v>0</v>
      </c>
      <c r="J8" s="304">
        <f>'4.sz.m.ÖNK kiadás'!J9+'5.1 sz. m Köz Hiv'!I33+'5.2 sz. m ÁMK'!I32+'üres lap'!I29</f>
        <v>0</v>
      </c>
      <c r="K8" s="374">
        <f t="shared" si="2"/>
        <v>127191996</v>
      </c>
      <c r="L8" s="304">
        <f t="shared" si="2"/>
        <v>127191996</v>
      </c>
      <c r="M8" s="304">
        <f t="shared" si="2"/>
        <v>0</v>
      </c>
      <c r="N8" s="304">
        <f t="shared" si="2"/>
        <v>0</v>
      </c>
      <c r="O8" s="304"/>
      <c r="P8" s="304">
        <f t="shared" si="3"/>
        <v>0</v>
      </c>
      <c r="Q8" s="304">
        <f t="shared" si="3"/>
        <v>0</v>
      </c>
      <c r="R8" s="805" t="e">
        <f t="shared" si="4"/>
        <v>#DIV/0!</v>
      </c>
      <c r="S8" s="374">
        <f>'4.sz.m.ÖNK kiadás'!S9</f>
        <v>1841724</v>
      </c>
      <c r="T8" s="304">
        <f>'4.sz.m.ÖNK kiadás'!T9</f>
        <v>1841724</v>
      </c>
      <c r="U8" s="304">
        <f>'4.sz.m.ÖNK kiadás'!U9</f>
        <v>0</v>
      </c>
      <c r="V8" s="304">
        <f>'4.sz.m.ÖNK kiadás'!V9</f>
        <v>0</v>
      </c>
      <c r="W8" s="304">
        <f>'4.sz.m.ÖNK kiadás'!W9</f>
        <v>0</v>
      </c>
      <c r="X8" s="304">
        <f>'4.sz.m.ÖNK kiadás'!X9</f>
        <v>0</v>
      </c>
      <c r="Y8" s="374">
        <f>'5.1 sz. m Köz Hiv'!S33</f>
        <v>2052883</v>
      </c>
      <c r="Z8" s="304">
        <f>'5.1 sz. m Köz Hiv'!T33</f>
        <v>2052883</v>
      </c>
      <c r="AA8" s="304">
        <f>'5.1 sz. m Köz Hiv'!U33</f>
        <v>0</v>
      </c>
      <c r="AB8" s="304">
        <f>'5.1 sz. m Köz Hiv'!V33</f>
        <v>0</v>
      </c>
      <c r="AC8" s="304">
        <f>'5.1 sz. m Köz Hiv'!W33</f>
        <v>0</v>
      </c>
      <c r="AD8" s="304">
        <f>'5.1 sz. m Köz Hiv'!X33</f>
        <v>0</v>
      </c>
      <c r="AE8" s="889">
        <f>'5.1 sz. m Köz Hiv'!AA33</f>
        <v>0</v>
      </c>
    </row>
    <row r="9" spans="1:31" s="5" customFormat="1" ht="33" customHeight="1">
      <c r="A9" s="97"/>
      <c r="B9" s="106" t="s">
        <v>52</v>
      </c>
      <c r="C9" s="106"/>
      <c r="D9" s="364" t="s">
        <v>86</v>
      </c>
      <c r="E9" s="374">
        <f>'4.sz.m.ÖNK kiadás'!E10+'5.1 sz. m Köz Hiv'!D34+'5.2 sz. m ÁMK'!D33+'üres lap'!D30</f>
        <v>4774766</v>
      </c>
      <c r="F9" s="304">
        <f>'4.sz.m.ÖNK kiadás'!F10+'5.1 sz. m Köz Hiv'!E34+'5.2 sz. m ÁMK'!E33+'üres lap'!E30</f>
        <v>4774766</v>
      </c>
      <c r="G9" s="304">
        <f>'4.sz.m.ÖNK kiadás'!G10+'5.1 sz. m Köz Hiv'!F34+'5.2 sz. m ÁMK'!F33+'üres lap'!F30</f>
        <v>0</v>
      </c>
      <c r="H9" s="304">
        <f>'4.sz.m.ÖNK kiadás'!H10+'5.1 sz. m Köz Hiv'!G34+'5.2 sz. m ÁMK'!G33+'üres lap'!G30</f>
        <v>0</v>
      </c>
      <c r="I9" s="304">
        <f>'4.sz.m.ÖNK kiadás'!I10+'5.1 sz. m Köz Hiv'!H34+'5.2 sz. m ÁMK'!H33+'üres lap'!H30</f>
        <v>0</v>
      </c>
      <c r="J9" s="304">
        <f>'4.sz.m.ÖNK kiadás'!J10+'5.1 sz. m Köz Hiv'!I34+'5.2 sz. m ÁMK'!I33+'üres lap'!I30</f>
        <v>0</v>
      </c>
      <c r="K9" s="374">
        <f t="shared" si="2"/>
        <v>2024766</v>
      </c>
      <c r="L9" s="304">
        <f t="shared" si="2"/>
        <v>2024766</v>
      </c>
      <c r="M9" s="304">
        <f t="shared" si="2"/>
        <v>0</v>
      </c>
      <c r="N9" s="304">
        <f t="shared" si="2"/>
        <v>0</v>
      </c>
      <c r="O9" s="304"/>
      <c r="P9" s="304">
        <f t="shared" si="3"/>
        <v>0</v>
      </c>
      <c r="Q9" s="304">
        <f t="shared" si="3"/>
        <v>0</v>
      </c>
      <c r="R9" s="805" t="e">
        <f t="shared" si="4"/>
        <v>#DIV/0!</v>
      </c>
      <c r="S9" s="374">
        <f>'4.sz.m.ÖNK kiadás'!S10</f>
        <v>2750000</v>
      </c>
      <c r="T9" s="304">
        <f>'4.sz.m.ÖNK kiadás'!T10</f>
        <v>2750000</v>
      </c>
      <c r="U9" s="304">
        <f>'4.sz.m.ÖNK kiadás'!U10</f>
        <v>0</v>
      </c>
      <c r="V9" s="304">
        <f>'4.sz.m.ÖNK kiadás'!V10</f>
        <v>0</v>
      </c>
      <c r="W9" s="304">
        <f>'4.sz.m.ÖNK kiadás'!W10</f>
        <v>0</v>
      </c>
      <c r="X9" s="304">
        <f>'4.sz.m.ÖNK kiadás'!X10</f>
        <v>0</v>
      </c>
      <c r="Y9" s="374">
        <v>0</v>
      </c>
      <c r="Z9" s="304"/>
      <c r="AA9" s="304"/>
      <c r="AB9" s="304"/>
      <c r="AC9" s="304"/>
      <c r="AD9" s="304"/>
      <c r="AE9" s="889"/>
    </row>
    <row r="10" spans="1:31" s="5" customFormat="1" ht="33" customHeight="1">
      <c r="A10" s="97"/>
      <c r="B10" s="106" t="s">
        <v>53</v>
      </c>
      <c r="C10" s="106"/>
      <c r="D10" s="365" t="s">
        <v>88</v>
      </c>
      <c r="E10" s="374">
        <f aca="true" t="shared" si="5" ref="E10:J10">SUM(E11:E15)</f>
        <v>143300320</v>
      </c>
      <c r="F10" s="304">
        <f t="shared" si="5"/>
        <v>143481377</v>
      </c>
      <c r="G10" s="304">
        <f t="shared" si="5"/>
        <v>0</v>
      </c>
      <c r="H10" s="304">
        <f t="shared" si="5"/>
        <v>0</v>
      </c>
      <c r="I10" s="304">
        <f t="shared" si="5"/>
        <v>0</v>
      </c>
      <c r="J10" s="304">
        <f t="shared" si="5"/>
        <v>0</v>
      </c>
      <c r="K10" s="374">
        <f t="shared" si="2"/>
        <v>132244251</v>
      </c>
      <c r="L10" s="304">
        <f t="shared" si="2"/>
        <v>132425308</v>
      </c>
      <c r="M10" s="304">
        <f t="shared" si="2"/>
        <v>0</v>
      </c>
      <c r="N10" s="304">
        <f t="shared" si="2"/>
        <v>0</v>
      </c>
      <c r="O10" s="304"/>
      <c r="P10" s="304">
        <f t="shared" si="3"/>
        <v>0</v>
      </c>
      <c r="Q10" s="304">
        <f t="shared" si="3"/>
        <v>0</v>
      </c>
      <c r="R10" s="805" t="e">
        <f t="shared" si="4"/>
        <v>#DIV/0!</v>
      </c>
      <c r="S10" s="374">
        <f>'4.sz.m.ÖNK kiadás'!S11</f>
        <v>11056069</v>
      </c>
      <c r="T10" s="304">
        <f>'4.sz.m.ÖNK kiadás'!T11</f>
        <v>11056069</v>
      </c>
      <c r="U10" s="304">
        <f>'4.sz.m.ÖNK kiadás'!U11</f>
        <v>0</v>
      </c>
      <c r="V10" s="304">
        <f>'4.sz.m.ÖNK kiadás'!V11</f>
        <v>0</v>
      </c>
      <c r="W10" s="304">
        <f>'4.sz.m.ÖNK kiadás'!W11</f>
        <v>0</v>
      </c>
      <c r="X10" s="304">
        <f>'4.sz.m.ÖNK kiadás'!X11</f>
        <v>0</v>
      </c>
      <c r="Y10" s="374">
        <v>0</v>
      </c>
      <c r="Z10" s="304"/>
      <c r="AA10" s="304"/>
      <c r="AB10" s="304"/>
      <c r="AC10" s="304"/>
      <c r="AD10" s="304"/>
      <c r="AE10" s="889"/>
    </row>
    <row r="11" spans="1:31" s="5" customFormat="1" ht="33" customHeight="1">
      <c r="A11" s="97"/>
      <c r="B11" s="129"/>
      <c r="C11" s="106" t="s">
        <v>87</v>
      </c>
      <c r="D11" s="366" t="s">
        <v>298</v>
      </c>
      <c r="E11" s="374">
        <f>'4.sz.m.ÖNK kiadás'!E12</f>
        <v>0</v>
      </c>
      <c r="F11" s="304">
        <f>'4.sz.m.ÖNK kiadás'!F12</f>
        <v>181057</v>
      </c>
      <c r="G11" s="304">
        <f>'4.sz.m.ÖNK kiadás'!G12</f>
        <v>0</v>
      </c>
      <c r="H11" s="304">
        <f>'4.sz.m.ÖNK kiadás'!H12+'5.1 sz. m Köz Hiv'!G35+'5.2 sz. m ÁMK'!G34</f>
        <v>0</v>
      </c>
      <c r="I11" s="304">
        <f>'4.sz.m.ÖNK kiadás'!I12+'5.1 sz. m Köz Hiv'!H35+'5.2 sz. m ÁMK'!H34</f>
        <v>0</v>
      </c>
      <c r="J11" s="304">
        <f>'4.sz.m.ÖNK kiadás'!J12+'5.1 sz. m Köz Hiv'!I35+'5.2 sz. m ÁMK'!I34-415</f>
        <v>-415</v>
      </c>
      <c r="K11" s="374">
        <f t="shared" si="2"/>
        <v>0</v>
      </c>
      <c r="L11" s="304">
        <f t="shared" si="2"/>
        <v>181057</v>
      </c>
      <c r="M11" s="304">
        <f t="shared" si="2"/>
        <v>0</v>
      </c>
      <c r="N11" s="304">
        <f t="shared" si="2"/>
        <v>0</v>
      </c>
      <c r="O11" s="304"/>
      <c r="P11" s="304">
        <f t="shared" si="3"/>
        <v>0</v>
      </c>
      <c r="Q11" s="304">
        <f t="shared" si="3"/>
        <v>-415</v>
      </c>
      <c r="R11" s="805" t="e">
        <f t="shared" si="4"/>
        <v>#DIV/0!</v>
      </c>
      <c r="S11" s="374">
        <f>'4.sz.m.ÖNK kiadás'!S12</f>
        <v>0</v>
      </c>
      <c r="T11" s="304">
        <f>'4.sz.m.ÖNK kiadás'!T12</f>
        <v>0</v>
      </c>
      <c r="U11" s="304">
        <f>'4.sz.m.ÖNK kiadás'!U12</f>
        <v>0</v>
      </c>
      <c r="V11" s="304">
        <f>'4.sz.m.ÖNK kiadás'!V12</f>
        <v>0</v>
      </c>
      <c r="W11" s="304">
        <f>'4.sz.m.ÖNK kiadás'!W12</f>
        <v>0</v>
      </c>
      <c r="X11" s="304">
        <f>'4.sz.m.ÖNK kiadás'!X12</f>
        <v>0</v>
      </c>
      <c r="Y11" s="374">
        <v>0</v>
      </c>
      <c r="Z11" s="304"/>
      <c r="AA11" s="304"/>
      <c r="AB11" s="304"/>
      <c r="AC11" s="304"/>
      <c r="AD11" s="304"/>
      <c r="AE11" s="889"/>
    </row>
    <row r="12" spans="1:31" s="5" customFormat="1" ht="57.75" customHeight="1">
      <c r="A12" s="97"/>
      <c r="B12" s="106"/>
      <c r="C12" s="106" t="s">
        <v>89</v>
      </c>
      <c r="D12" s="364" t="s">
        <v>299</v>
      </c>
      <c r="E12" s="374">
        <f>'4.sz.m.ÖNK kiadás'!E13</f>
        <v>10018325</v>
      </c>
      <c r="F12" s="304">
        <f>'4.sz.m.ÖNK kiadás'!F13</f>
        <v>10018325</v>
      </c>
      <c r="G12" s="304">
        <f>'4.sz.m.ÖNK kiadás'!G13</f>
        <v>0</v>
      </c>
      <c r="H12" s="304">
        <f>'4.sz.m.ÖNK kiadás'!H13</f>
        <v>0</v>
      </c>
      <c r="I12" s="304">
        <f>'4.sz.m.ÖNK kiadás'!I13</f>
        <v>0</v>
      </c>
      <c r="J12" s="304">
        <f>'4.sz.m.ÖNK kiadás'!J13+415</f>
        <v>415</v>
      </c>
      <c r="K12" s="374">
        <f t="shared" si="2"/>
        <v>0</v>
      </c>
      <c r="L12" s="304">
        <f t="shared" si="2"/>
        <v>0</v>
      </c>
      <c r="M12" s="304">
        <f t="shared" si="2"/>
        <v>0</v>
      </c>
      <c r="N12" s="304">
        <f t="shared" si="2"/>
        <v>0</v>
      </c>
      <c r="O12" s="304"/>
      <c r="P12" s="304">
        <f t="shared" si="3"/>
        <v>0</v>
      </c>
      <c r="Q12" s="304">
        <f t="shared" si="3"/>
        <v>415</v>
      </c>
      <c r="R12" s="805"/>
      <c r="S12" s="374">
        <f>'4.sz.m.ÖNK kiadás'!S13</f>
        <v>10018325</v>
      </c>
      <c r="T12" s="304">
        <f>'4.sz.m.ÖNK kiadás'!T13</f>
        <v>10018325</v>
      </c>
      <c r="U12" s="304">
        <f>'4.sz.m.ÖNK kiadás'!U13</f>
        <v>0</v>
      </c>
      <c r="V12" s="304">
        <f>'4.sz.m.ÖNK kiadás'!V13</f>
        <v>0</v>
      </c>
      <c r="W12" s="304">
        <f>'4.sz.m.ÖNK kiadás'!W13</f>
        <v>0</v>
      </c>
      <c r="X12" s="304">
        <f>'4.sz.m.ÖNK kiadás'!X13</f>
        <v>0</v>
      </c>
      <c r="Y12" s="374">
        <v>0</v>
      </c>
      <c r="Z12" s="304"/>
      <c r="AA12" s="304"/>
      <c r="AB12" s="304"/>
      <c r="AC12" s="304"/>
      <c r="AD12" s="304"/>
      <c r="AE12" s="889"/>
    </row>
    <row r="13" spans="1:31" s="5" customFormat="1" ht="54.75" customHeight="1" thickBot="1">
      <c r="A13" s="125"/>
      <c r="B13" s="126"/>
      <c r="C13" s="106" t="s">
        <v>90</v>
      </c>
      <c r="D13" s="364" t="s">
        <v>300</v>
      </c>
      <c r="E13" s="374">
        <f>'4.sz.m.ÖNK kiadás'!E14</f>
        <v>133281995</v>
      </c>
      <c r="F13" s="304">
        <f>'4.sz.m.ÖNK kiadás'!F14</f>
        <v>133281995</v>
      </c>
      <c r="G13" s="304">
        <f>'4.sz.m.ÖNK kiadás'!G14</f>
        <v>0</v>
      </c>
      <c r="H13" s="304">
        <f>'4.sz.m.ÖNK kiadás'!H14</f>
        <v>0</v>
      </c>
      <c r="I13" s="304">
        <f>'4.sz.m.ÖNK kiadás'!I14</f>
        <v>0</v>
      </c>
      <c r="J13" s="304">
        <f>'4.sz.m.ÖNK kiadás'!J14</f>
        <v>0</v>
      </c>
      <c r="K13" s="374">
        <f t="shared" si="2"/>
        <v>132244251</v>
      </c>
      <c r="L13" s="304">
        <f t="shared" si="2"/>
        <v>132244251</v>
      </c>
      <c r="M13" s="304">
        <f t="shared" si="2"/>
        <v>0</v>
      </c>
      <c r="N13" s="304">
        <f t="shared" si="2"/>
        <v>0</v>
      </c>
      <c r="O13" s="304"/>
      <c r="P13" s="304">
        <f t="shared" si="3"/>
        <v>0</v>
      </c>
      <c r="Q13" s="304">
        <f t="shared" si="3"/>
        <v>0</v>
      </c>
      <c r="R13" s="805" t="e">
        <f t="shared" si="4"/>
        <v>#DIV/0!</v>
      </c>
      <c r="S13" s="374">
        <f>'4.sz.m.ÖNK kiadás'!S14</f>
        <v>1037744</v>
      </c>
      <c r="T13" s="304">
        <f>'4.sz.m.ÖNK kiadás'!T14</f>
        <v>1037744</v>
      </c>
      <c r="U13" s="304">
        <f>'4.sz.m.ÖNK kiadás'!U14</f>
        <v>0</v>
      </c>
      <c r="V13" s="304">
        <f>'4.sz.m.ÖNK kiadás'!V14</f>
        <v>0</v>
      </c>
      <c r="W13" s="304">
        <f>'4.sz.m.ÖNK kiadás'!W14</f>
        <v>0</v>
      </c>
      <c r="X13" s="304">
        <f>'4.sz.m.ÖNK kiadás'!X14</f>
        <v>0</v>
      </c>
      <c r="Y13" s="374">
        <v>0</v>
      </c>
      <c r="Z13" s="304"/>
      <c r="AA13" s="304"/>
      <c r="AB13" s="304"/>
      <c r="AC13" s="304"/>
      <c r="AD13" s="304"/>
      <c r="AE13" s="889"/>
    </row>
    <row r="14" spans="1:31" s="5" customFormat="1" ht="33" customHeight="1" hidden="1">
      <c r="A14" s="97"/>
      <c r="B14" s="106"/>
      <c r="C14" s="106" t="s">
        <v>93</v>
      </c>
      <c r="D14" s="364" t="s">
        <v>95</v>
      </c>
      <c r="E14" s="374"/>
      <c r="F14" s="304"/>
      <c r="G14" s="304"/>
      <c r="H14" s="304"/>
      <c r="I14" s="304"/>
      <c r="J14" s="304"/>
      <c r="K14" s="374"/>
      <c r="L14" s="304"/>
      <c r="M14" s="304"/>
      <c r="N14" s="304"/>
      <c r="O14" s="304"/>
      <c r="P14" s="304"/>
      <c r="Q14" s="304"/>
      <c r="R14" s="805" t="e">
        <f t="shared" si="4"/>
        <v>#DIV/0!</v>
      </c>
      <c r="S14" s="374">
        <f>'4.sz.m.ÖNK kiadás'!S15</f>
        <v>0</v>
      </c>
      <c r="T14" s="304">
        <f>'4.sz.m.ÖNK kiadás'!T15</f>
        <v>0</v>
      </c>
      <c r="U14" s="304">
        <f>'4.sz.m.ÖNK kiadás'!U15</f>
        <v>0</v>
      </c>
      <c r="V14" s="304">
        <f>'4.sz.m.ÖNK kiadás'!V15</f>
        <v>0</v>
      </c>
      <c r="W14" s="304">
        <f>'4.sz.m.ÖNK kiadás'!W15</f>
        <v>0</v>
      </c>
      <c r="X14" s="304">
        <f>'4.sz.m.ÖNK kiadás'!X15</f>
        <v>0</v>
      </c>
      <c r="Y14" s="374"/>
      <c r="Z14" s="304"/>
      <c r="AA14" s="304"/>
      <c r="AB14" s="304"/>
      <c r="AC14" s="304"/>
      <c r="AD14" s="304"/>
      <c r="AE14" s="889"/>
    </row>
    <row r="15" spans="1:31" s="5" customFormat="1" ht="33" customHeight="1" hidden="1" thickBot="1">
      <c r="A15" s="133"/>
      <c r="B15" s="120"/>
      <c r="C15" s="120" t="s">
        <v>94</v>
      </c>
      <c r="D15" s="367" t="s">
        <v>96</v>
      </c>
      <c r="E15" s="374"/>
      <c r="F15" s="304"/>
      <c r="G15" s="304"/>
      <c r="H15" s="304"/>
      <c r="I15" s="304"/>
      <c r="J15" s="304"/>
      <c r="K15" s="374"/>
      <c r="L15" s="304"/>
      <c r="M15" s="304"/>
      <c r="N15" s="304"/>
      <c r="O15" s="304"/>
      <c r="P15" s="304"/>
      <c r="Q15" s="304"/>
      <c r="R15" s="805" t="e">
        <f t="shared" si="4"/>
        <v>#DIV/0!</v>
      </c>
      <c r="S15" s="374">
        <f>'4.sz.m.ÖNK kiadás'!S16</f>
        <v>0</v>
      </c>
      <c r="T15" s="304">
        <f>'4.sz.m.ÖNK kiadás'!T16</f>
        <v>0</v>
      </c>
      <c r="U15" s="304">
        <f>'4.sz.m.ÖNK kiadás'!U16</f>
        <v>0</v>
      </c>
      <c r="V15" s="304">
        <f>'4.sz.m.ÖNK kiadás'!V16</f>
        <v>0</v>
      </c>
      <c r="W15" s="304">
        <f>'4.sz.m.ÖNK kiadás'!W16</f>
        <v>0</v>
      </c>
      <c r="X15" s="304">
        <f>'4.sz.m.ÖNK kiadás'!X16</f>
        <v>0</v>
      </c>
      <c r="Y15" s="374"/>
      <c r="Z15" s="304"/>
      <c r="AA15" s="304"/>
      <c r="AB15" s="304"/>
      <c r="AC15" s="304"/>
      <c r="AD15" s="304"/>
      <c r="AE15" s="889"/>
    </row>
    <row r="16" spans="1:31" s="5" customFormat="1" ht="33" customHeight="1" thickBot="1">
      <c r="A16" s="115" t="s">
        <v>31</v>
      </c>
      <c r="B16" s="1034" t="s">
        <v>97</v>
      </c>
      <c r="C16" s="1034"/>
      <c r="D16" s="1034"/>
      <c r="E16" s="375">
        <f aca="true" t="shared" si="6" ref="E16:M16">SUM(E17:E19)</f>
        <v>36406000</v>
      </c>
      <c r="F16" s="79">
        <f>SUM(F17:F19)</f>
        <v>36406000</v>
      </c>
      <c r="G16" s="79">
        <f t="shared" si="6"/>
        <v>0</v>
      </c>
      <c r="H16" s="79">
        <f>SUM(H17:H19)</f>
        <v>0</v>
      </c>
      <c r="I16" s="79">
        <f>SUM(I17:I19)</f>
        <v>0</v>
      </c>
      <c r="J16" s="79">
        <f>SUM(J17:J19)</f>
        <v>0</v>
      </c>
      <c r="K16" s="375">
        <f t="shared" si="6"/>
        <v>31406000</v>
      </c>
      <c r="L16" s="79">
        <f>SUM(L17:L19)</f>
        <v>31406000</v>
      </c>
      <c r="M16" s="79">
        <f t="shared" si="6"/>
        <v>0</v>
      </c>
      <c r="N16" s="79">
        <f>SUM(N17:N19)</f>
        <v>0</v>
      </c>
      <c r="O16" s="79"/>
      <c r="P16" s="79">
        <f>SUM(P17:P19)</f>
        <v>0</v>
      </c>
      <c r="Q16" s="79">
        <f>SUM(Q17:Q19)</f>
        <v>0</v>
      </c>
      <c r="R16" s="803" t="e">
        <f t="shared" si="4"/>
        <v>#DIV/0!</v>
      </c>
      <c r="S16" s="375">
        <f>SUM(S17:S19)</f>
        <v>5000000</v>
      </c>
      <c r="T16" s="79">
        <f>SUM(T17:T19)</f>
        <v>5000000</v>
      </c>
      <c r="U16" s="79">
        <f aca="true" t="shared" si="7" ref="U16:AA16">SUM(U17:U19)</f>
        <v>0</v>
      </c>
      <c r="V16" s="79">
        <f>SUM(V17:V19)</f>
        <v>0</v>
      </c>
      <c r="W16" s="79">
        <f>SUM(W17:W19)</f>
        <v>0</v>
      </c>
      <c r="X16" s="79">
        <f>SUM(X17:X19)</f>
        <v>0</v>
      </c>
      <c r="Y16" s="375">
        <f t="shared" si="7"/>
        <v>0</v>
      </c>
      <c r="Z16" s="79">
        <f t="shared" si="7"/>
        <v>0</v>
      </c>
      <c r="AA16" s="79">
        <f t="shared" si="7"/>
        <v>0</v>
      </c>
      <c r="AB16" s="79">
        <f>SUM(AB17:AB19)</f>
        <v>0</v>
      </c>
      <c r="AC16" s="79">
        <f>SUM(AC17:AC19)</f>
        <v>0</v>
      </c>
      <c r="AD16" s="79">
        <f>SUM(AD17:AD19)</f>
        <v>0</v>
      </c>
      <c r="AE16" s="890">
        <f>SUM(AE17:AE19)</f>
        <v>0</v>
      </c>
    </row>
    <row r="17" spans="1:31" s="5" customFormat="1" ht="33" customHeight="1">
      <c r="A17" s="114"/>
      <c r="B17" s="119" t="s">
        <v>42</v>
      </c>
      <c r="C17" s="1040" t="s">
        <v>98</v>
      </c>
      <c r="D17" s="1040"/>
      <c r="E17" s="374">
        <f>'4.sz.m.ÖNK kiadás'!E18+'5.1 sz. m Köz Hiv'!D37+'5.2 sz. m ÁMK'!D36+'üres lap'!D33</f>
        <v>2406000</v>
      </c>
      <c r="F17" s="304">
        <f>'4.sz.m.ÖNK kiadás'!F18+'5.1 sz. m Köz Hiv'!E37+'5.2 sz. m ÁMK'!E36+'üres lap'!E33</f>
        <v>2406000</v>
      </c>
      <c r="G17" s="304">
        <f>'4.sz.m.ÖNK kiadás'!G18+'5.1 sz. m Köz Hiv'!F37+'5.2 sz. m ÁMK'!F36+'üres lap'!F33</f>
        <v>0</v>
      </c>
      <c r="H17" s="304">
        <f>'4.sz.m.ÖNK kiadás'!H18+'5.1 sz. m Köz Hiv'!G37+'5.2 sz. m ÁMK'!G36+'üres lap'!G33</f>
        <v>0</v>
      </c>
      <c r="I17" s="304">
        <f>'4.sz.m.ÖNK kiadás'!I18+'5.1 sz. m Köz Hiv'!H37+'5.2 sz. m ÁMK'!H36+'üres lap'!H33</f>
        <v>0</v>
      </c>
      <c r="J17" s="304">
        <f>'4.sz.m.ÖNK kiadás'!J18+'5.1 sz. m Köz Hiv'!I37+'5.2 sz. m ÁMK'!I36+'üres lap'!I33</f>
        <v>0</v>
      </c>
      <c r="K17" s="374">
        <f>'4.sz.m.ÖNK kiadás'!L18+'5.1 sz. m Köz Hiv'!L37+'5.2 sz. m ÁMK'!L36</f>
        <v>2406000</v>
      </c>
      <c r="L17" s="304">
        <f>'4.sz.m.ÖNK kiadás'!M18+'5.1 sz. m Köz Hiv'!M37+'5.2 sz. m ÁMK'!M36</f>
        <v>2406000</v>
      </c>
      <c r="M17" s="304">
        <f>'4.sz.m.ÖNK kiadás'!N18+'5.1 sz. m Köz Hiv'!N37+'5.2 sz. m ÁMK'!N36+'üres lap'!L33</f>
        <v>0</v>
      </c>
      <c r="N17" s="304">
        <f>'4.sz.m.ÖNK kiadás'!O18+'5.1 sz. m Köz Hiv'!O37+'5.2 sz. m ÁMK'!O36+'üres lap'!M33</f>
        <v>0</v>
      </c>
      <c r="O17" s="304"/>
      <c r="P17" s="304">
        <f>'4.sz.m.ÖNK kiadás'!P18+'5.1 sz. m Köz Hiv'!P37+'5.2 sz. m ÁMK'!P36+'üres lap'!N33</f>
        <v>0</v>
      </c>
      <c r="Q17" s="304">
        <f>'4.sz.m.ÖNK kiadás'!Q18+'5.1 sz. m Köz Hiv'!Q37+'5.2 sz. m ÁMK'!Q36+'üres lap'!O33</f>
        <v>0</v>
      </c>
      <c r="R17" s="805" t="e">
        <f t="shared" si="4"/>
        <v>#DIV/0!</v>
      </c>
      <c r="S17" s="374">
        <f>'4.sz.m.ÖNK kiadás'!S18</f>
        <v>0</v>
      </c>
      <c r="T17" s="304">
        <f>'4.sz.m.ÖNK kiadás'!T18</f>
        <v>0</v>
      </c>
      <c r="U17" s="304">
        <f>'4.sz.m.ÖNK kiadás'!U18</f>
        <v>0</v>
      </c>
      <c r="V17" s="304">
        <f>'4.sz.m.ÖNK kiadás'!V18</f>
        <v>0</v>
      </c>
      <c r="W17" s="304">
        <f>'4.sz.m.ÖNK kiadás'!W18</f>
        <v>0</v>
      </c>
      <c r="X17" s="304">
        <f>'4.sz.m.ÖNK kiadás'!X18</f>
        <v>0</v>
      </c>
      <c r="Y17" s="374">
        <v>0</v>
      </c>
      <c r="Z17" s="304"/>
      <c r="AA17" s="304"/>
      <c r="AB17" s="304"/>
      <c r="AC17" s="304"/>
      <c r="AD17" s="304"/>
      <c r="AE17" s="889"/>
    </row>
    <row r="18" spans="1:31" s="5" customFormat="1" ht="33" customHeight="1">
      <c r="A18" s="97"/>
      <c r="B18" s="106" t="s">
        <v>43</v>
      </c>
      <c r="C18" s="1051" t="s">
        <v>99</v>
      </c>
      <c r="D18" s="1051"/>
      <c r="E18" s="374">
        <f>'4.sz.m.ÖNK kiadás'!E19</f>
        <v>29000000</v>
      </c>
      <c r="F18" s="304">
        <f>'4.sz.m.ÖNK kiadás'!F19+'5.2 sz. m ÁMK'!E38</f>
        <v>29000000</v>
      </c>
      <c r="G18" s="304">
        <f>'4.sz.m.ÖNK kiadás'!G19+'5.2 sz. m ÁMK'!F38</f>
        <v>0</v>
      </c>
      <c r="H18" s="304">
        <f>'4.sz.m.ÖNK kiadás'!H19+'5.2 sz. m ÁMK'!G38</f>
        <v>0</v>
      </c>
      <c r="I18" s="304">
        <f>'4.sz.m.ÖNK kiadás'!I19+'5.2 sz. m ÁMK'!H38</f>
        <v>0</v>
      </c>
      <c r="J18" s="304">
        <f>'4.sz.m.ÖNK kiadás'!J19+'5.2 sz. m ÁMK'!I38</f>
        <v>0</v>
      </c>
      <c r="K18" s="374">
        <f>'4.sz.m.ÖNK kiadás'!L19+'5.1 sz. m Köz Hiv'!L38+'5.2 sz. m ÁMK'!L37</f>
        <v>29000000</v>
      </c>
      <c r="L18" s="304">
        <f>'4.sz.m.ÖNK kiadás'!M19+'5.1 sz. m Köz Hiv'!M38+'5.2 sz. m ÁMK'!M37</f>
        <v>29000000</v>
      </c>
      <c r="M18" s="304">
        <f>'4.sz.m.ÖNK kiadás'!N19+'5.2 sz. m ÁMK'!N38</f>
        <v>0</v>
      </c>
      <c r="N18" s="304">
        <f>'4.sz.m.ÖNK kiadás'!O19+'5.2 sz. m ÁMK'!O38</f>
        <v>0</v>
      </c>
      <c r="O18" s="304"/>
      <c r="P18" s="304">
        <f>'4.sz.m.ÖNK kiadás'!P19+'5.2 sz. m ÁMK'!P38</f>
        <v>0</v>
      </c>
      <c r="Q18" s="304">
        <f>'4.sz.m.ÖNK kiadás'!Q19+'5.2 sz. m ÁMK'!Q38</f>
        <v>0</v>
      </c>
      <c r="R18" s="805" t="e">
        <f t="shared" si="4"/>
        <v>#DIV/0!</v>
      </c>
      <c r="S18" s="374">
        <f>'4.sz.m.ÖNK kiadás'!S19</f>
        <v>0</v>
      </c>
      <c r="T18" s="304">
        <f>'4.sz.m.ÖNK kiadás'!T19</f>
        <v>0</v>
      </c>
      <c r="U18" s="304">
        <f>'4.sz.m.ÖNK kiadás'!U19</f>
        <v>0</v>
      </c>
      <c r="V18" s="304">
        <f>'4.sz.m.ÖNK kiadás'!V19</f>
        <v>0</v>
      </c>
      <c r="W18" s="304">
        <f>'4.sz.m.ÖNK kiadás'!W19</f>
        <v>0</v>
      </c>
      <c r="X18" s="304">
        <f>'4.sz.m.ÖNK kiadás'!X19</f>
        <v>0</v>
      </c>
      <c r="Y18" s="374">
        <v>0</v>
      </c>
      <c r="Z18" s="304"/>
      <c r="AA18" s="304"/>
      <c r="AB18" s="304"/>
      <c r="AC18" s="304"/>
      <c r="AD18" s="304"/>
      <c r="AE18" s="889"/>
    </row>
    <row r="19" spans="1:31" s="5" customFormat="1" ht="33" customHeight="1">
      <c r="A19" s="127"/>
      <c r="B19" s="106" t="s">
        <v>44</v>
      </c>
      <c r="C19" s="1044" t="s">
        <v>100</v>
      </c>
      <c r="D19" s="1044"/>
      <c r="E19" s="374">
        <f>'4.sz.m.ÖNK kiadás'!E20</f>
        <v>5000000</v>
      </c>
      <c r="F19" s="304">
        <f>'4.sz.m.ÖNK kiadás'!F20</f>
        <v>5000000</v>
      </c>
      <c r="G19" s="304">
        <f>'4.sz.m.ÖNK kiadás'!G20</f>
        <v>0</v>
      </c>
      <c r="H19" s="304">
        <f>'4.sz.m.ÖNK kiadás'!H20</f>
        <v>0</v>
      </c>
      <c r="I19" s="304">
        <f>'4.sz.m.ÖNK kiadás'!I20</f>
        <v>0</v>
      </c>
      <c r="J19" s="304">
        <f>'4.sz.m.ÖNK kiadás'!J20</f>
        <v>0</v>
      </c>
      <c r="K19" s="374">
        <f>'4.sz.m.ÖNK kiadás'!L20</f>
        <v>0</v>
      </c>
      <c r="L19" s="304">
        <f>'4.sz.m.ÖNK kiadás'!M20</f>
        <v>0</v>
      </c>
      <c r="M19" s="304">
        <f>'4.sz.m.ÖNK kiadás'!N20</f>
        <v>0</v>
      </c>
      <c r="N19" s="304">
        <f>'4.sz.m.ÖNK kiadás'!O20</f>
        <v>0</v>
      </c>
      <c r="O19" s="304"/>
      <c r="P19" s="304">
        <f>'4.sz.m.ÖNK kiadás'!P20</f>
        <v>0</v>
      </c>
      <c r="Q19" s="304">
        <f>'4.sz.m.ÖNK kiadás'!Q20</f>
        <v>0</v>
      </c>
      <c r="R19" s="805"/>
      <c r="S19" s="374">
        <f>'4.sz.m.ÖNK kiadás'!S20</f>
        <v>5000000</v>
      </c>
      <c r="T19" s="304">
        <f>'4.sz.m.ÖNK kiadás'!T20</f>
        <v>5000000</v>
      </c>
      <c r="U19" s="304">
        <f>'4.sz.m.ÖNK kiadás'!U20</f>
        <v>0</v>
      </c>
      <c r="V19" s="304">
        <f>'4.sz.m.ÖNK kiadás'!V20</f>
        <v>0</v>
      </c>
      <c r="W19" s="304">
        <f>'4.sz.m.ÖNK kiadás'!W20</f>
        <v>0</v>
      </c>
      <c r="X19" s="304">
        <f>'4.sz.m.ÖNK kiadás'!X20</f>
        <v>0</v>
      </c>
      <c r="Y19" s="374">
        <v>0</v>
      </c>
      <c r="Z19" s="304"/>
      <c r="AA19" s="304"/>
      <c r="AB19" s="304"/>
      <c r="AC19" s="304"/>
      <c r="AD19" s="304"/>
      <c r="AE19" s="889"/>
    </row>
    <row r="20" spans="1:31" s="5" customFormat="1" ht="33" customHeight="1">
      <c r="A20" s="103"/>
      <c r="B20" s="107"/>
      <c r="C20" s="107" t="s">
        <v>101</v>
      </c>
      <c r="D20" s="259" t="s">
        <v>91</v>
      </c>
      <c r="E20" s="374">
        <f>'4.sz.m.ÖNK kiadás'!E21</f>
        <v>5000000</v>
      </c>
      <c r="F20" s="304">
        <f>'4.sz.m.ÖNK kiadás'!F21</f>
        <v>5000000</v>
      </c>
      <c r="G20" s="304">
        <f>'4.sz.m.ÖNK kiadás'!G21</f>
        <v>0</v>
      </c>
      <c r="H20" s="304">
        <f>'4.sz.m.ÖNK kiadás'!H21</f>
        <v>0</v>
      </c>
      <c r="I20" s="304">
        <f>'4.sz.m.ÖNK kiadás'!I21</f>
        <v>0</v>
      </c>
      <c r="J20" s="304">
        <f>'4.sz.m.ÖNK kiadás'!J21</f>
        <v>0</v>
      </c>
      <c r="K20" s="374">
        <f>'4.sz.m.ÖNK kiadás'!L21</f>
        <v>0</v>
      </c>
      <c r="L20" s="304">
        <f>'4.sz.m.ÖNK kiadás'!M21</f>
        <v>0</v>
      </c>
      <c r="M20" s="304">
        <f>'4.sz.m.ÖNK kiadás'!N21</f>
        <v>0</v>
      </c>
      <c r="N20" s="304">
        <f>'4.sz.m.ÖNK kiadás'!O21</f>
        <v>0</v>
      </c>
      <c r="O20" s="304"/>
      <c r="P20" s="304">
        <f>'4.sz.m.ÖNK kiadás'!P21</f>
        <v>0</v>
      </c>
      <c r="Q20" s="304">
        <f>'4.sz.m.ÖNK kiadás'!Q21</f>
        <v>0</v>
      </c>
      <c r="R20" s="805"/>
      <c r="S20" s="374">
        <f>'4.sz.m.ÖNK kiadás'!S21</f>
        <v>5000000</v>
      </c>
      <c r="T20" s="304">
        <f>'4.sz.m.ÖNK kiadás'!T21</f>
        <v>5000000</v>
      </c>
      <c r="U20" s="304">
        <f>'4.sz.m.ÖNK kiadás'!U21</f>
        <v>0</v>
      </c>
      <c r="V20" s="304">
        <f>'4.sz.m.ÖNK kiadás'!V21</f>
        <v>0</v>
      </c>
      <c r="W20" s="304">
        <f>'4.sz.m.ÖNK kiadás'!W21</f>
        <v>0</v>
      </c>
      <c r="X20" s="304">
        <f>'4.sz.m.ÖNK kiadás'!X21</f>
        <v>0</v>
      </c>
      <c r="Y20" s="374">
        <v>0</v>
      </c>
      <c r="Z20" s="304"/>
      <c r="AA20" s="304"/>
      <c r="AB20" s="304"/>
      <c r="AC20" s="304"/>
      <c r="AD20" s="304"/>
      <c r="AE20" s="889"/>
    </row>
    <row r="21" spans="1:31" s="5" customFormat="1" ht="33" customHeight="1">
      <c r="A21" s="103"/>
      <c r="B21" s="107"/>
      <c r="C21" s="107" t="s">
        <v>102</v>
      </c>
      <c r="D21" s="259" t="s">
        <v>92</v>
      </c>
      <c r="E21" s="374">
        <f>'4.sz.m.ÖNK kiadás'!E22</f>
        <v>0</v>
      </c>
      <c r="F21" s="304">
        <f>'4.sz.m.ÖNK kiadás'!F22</f>
        <v>0</v>
      </c>
      <c r="G21" s="304">
        <f>'4.sz.m.ÖNK kiadás'!G22</f>
        <v>0</v>
      </c>
      <c r="H21" s="304">
        <f>'4.sz.m.ÖNK kiadás'!H22</f>
        <v>0</v>
      </c>
      <c r="I21" s="304">
        <f>'4.sz.m.ÖNK kiadás'!I22</f>
        <v>0</v>
      </c>
      <c r="J21" s="304">
        <f>'4.sz.m.ÖNK kiadás'!J22</f>
        <v>0</v>
      </c>
      <c r="K21" s="374">
        <f>'4.sz.m.ÖNK kiadás'!L22</f>
        <v>0</v>
      </c>
      <c r="L21" s="304">
        <f>'4.sz.m.ÖNK kiadás'!M22</f>
        <v>0</v>
      </c>
      <c r="M21" s="304">
        <f>'4.sz.m.ÖNK kiadás'!N22</f>
        <v>0</v>
      </c>
      <c r="N21" s="304">
        <f>'4.sz.m.ÖNK kiadás'!O22</f>
        <v>0</v>
      </c>
      <c r="O21" s="304"/>
      <c r="P21" s="304">
        <f>'4.sz.m.ÖNK kiadás'!P22</f>
        <v>0</v>
      </c>
      <c r="Q21" s="304">
        <f>'4.sz.m.ÖNK kiadás'!Q22</f>
        <v>0</v>
      </c>
      <c r="R21" s="805"/>
      <c r="S21" s="374">
        <v>0</v>
      </c>
      <c r="T21" s="304"/>
      <c r="U21" s="304"/>
      <c r="V21" s="304"/>
      <c r="W21" s="304"/>
      <c r="X21" s="304"/>
      <c r="Y21" s="374">
        <v>0</v>
      </c>
      <c r="Z21" s="304"/>
      <c r="AA21" s="304"/>
      <c r="AB21" s="304"/>
      <c r="AC21" s="304"/>
      <c r="AD21" s="304"/>
      <c r="AE21" s="889"/>
    </row>
    <row r="22" spans="1:31" s="5" customFormat="1" ht="33" customHeight="1">
      <c r="A22" s="127"/>
      <c r="B22" s="259"/>
      <c r="C22" s="107" t="s">
        <v>103</v>
      </c>
      <c r="D22" s="259" t="s">
        <v>95</v>
      </c>
      <c r="E22" s="374">
        <f>'4.sz.m.ÖNK kiadás'!E23</f>
        <v>0</v>
      </c>
      <c r="F22" s="304">
        <f>'4.sz.m.ÖNK kiadás'!F23</f>
        <v>0</v>
      </c>
      <c r="G22" s="304">
        <f>'4.sz.m.ÖNK kiadás'!G23</f>
        <v>0</v>
      </c>
      <c r="H22" s="304">
        <f>'4.sz.m.ÖNK kiadás'!H23</f>
        <v>0</v>
      </c>
      <c r="I22" s="304">
        <f>'4.sz.m.ÖNK kiadás'!I23</f>
        <v>0</v>
      </c>
      <c r="J22" s="304">
        <f>'4.sz.m.ÖNK kiadás'!J23</f>
        <v>0</v>
      </c>
      <c r="K22" s="374">
        <f>'4.sz.m.ÖNK kiadás'!L23</f>
        <v>0</v>
      </c>
      <c r="L22" s="304">
        <f>'4.sz.m.ÖNK kiadás'!M23</f>
        <v>0</v>
      </c>
      <c r="M22" s="304">
        <f>'4.sz.m.ÖNK kiadás'!N23</f>
        <v>0</v>
      </c>
      <c r="N22" s="304">
        <f>'4.sz.m.ÖNK kiadás'!O23</f>
        <v>0</v>
      </c>
      <c r="O22" s="304"/>
      <c r="P22" s="304">
        <f>'4.sz.m.ÖNK kiadás'!P23</f>
        <v>0</v>
      </c>
      <c r="Q22" s="304">
        <f>'4.sz.m.ÖNK kiadás'!Q23</f>
        <v>0</v>
      </c>
      <c r="R22" s="805"/>
      <c r="S22" s="374">
        <v>0</v>
      </c>
      <c r="T22" s="304"/>
      <c r="U22" s="304"/>
      <c r="V22" s="304"/>
      <c r="W22" s="304"/>
      <c r="X22" s="304"/>
      <c r="Y22" s="374">
        <v>0</v>
      </c>
      <c r="Z22" s="304"/>
      <c r="AA22" s="304"/>
      <c r="AB22" s="304"/>
      <c r="AC22" s="304"/>
      <c r="AD22" s="304"/>
      <c r="AE22" s="889"/>
    </row>
    <row r="23" spans="1:31" s="5" customFormat="1" ht="33" customHeight="1" thickBot="1">
      <c r="A23" s="284"/>
      <c r="B23" s="285"/>
      <c r="C23" s="286" t="s">
        <v>218</v>
      </c>
      <c r="D23" s="285" t="s">
        <v>219</v>
      </c>
      <c r="E23" s="374">
        <f>'4.sz.m.ÖNK kiadás'!E24</f>
        <v>0</v>
      </c>
      <c r="F23" s="304">
        <f>'4.sz.m.ÖNK kiadás'!F24</f>
        <v>0</v>
      </c>
      <c r="G23" s="304">
        <f>'4.sz.m.ÖNK kiadás'!G24</f>
        <v>0</v>
      </c>
      <c r="H23" s="304">
        <f>'4.sz.m.ÖNK kiadás'!H24</f>
        <v>0</v>
      </c>
      <c r="I23" s="304">
        <f>'4.sz.m.ÖNK kiadás'!I24</f>
        <v>0</v>
      </c>
      <c r="J23" s="304">
        <f>'4.sz.m.ÖNK kiadás'!J24</f>
        <v>0</v>
      </c>
      <c r="K23" s="374">
        <f>'4.sz.m.ÖNK kiadás'!L24</f>
        <v>0</v>
      </c>
      <c r="L23" s="304">
        <f>'4.sz.m.ÖNK kiadás'!M24</f>
        <v>0</v>
      </c>
      <c r="M23" s="304">
        <f>'4.sz.m.ÖNK kiadás'!N24</f>
        <v>0</v>
      </c>
      <c r="N23" s="304">
        <f>'4.sz.m.ÖNK kiadás'!O24</f>
        <v>0</v>
      </c>
      <c r="O23" s="304"/>
      <c r="P23" s="304">
        <f>'4.sz.m.ÖNK kiadás'!P24</f>
        <v>0</v>
      </c>
      <c r="Q23" s="304">
        <f>'4.sz.m.ÖNK kiadás'!Q24</f>
        <v>0</v>
      </c>
      <c r="R23" s="805"/>
      <c r="S23" s="374">
        <v>0</v>
      </c>
      <c r="T23" s="304"/>
      <c r="U23" s="304"/>
      <c r="V23" s="304"/>
      <c r="W23" s="304"/>
      <c r="X23" s="304"/>
      <c r="Y23" s="374">
        <v>0</v>
      </c>
      <c r="Z23" s="304"/>
      <c r="AA23" s="304"/>
      <c r="AB23" s="304"/>
      <c r="AC23" s="304"/>
      <c r="AD23" s="304"/>
      <c r="AE23" s="889"/>
    </row>
    <row r="24" spans="1:31" s="5" customFormat="1" ht="33" customHeight="1" thickBot="1">
      <c r="A24" s="115" t="s">
        <v>10</v>
      </c>
      <c r="B24" s="1034" t="s">
        <v>104</v>
      </c>
      <c r="C24" s="1034"/>
      <c r="D24" s="1034"/>
      <c r="E24" s="375">
        <f aca="true" t="shared" si="8" ref="E24:M24">SUM(E25:E27)</f>
        <v>87607657</v>
      </c>
      <c r="F24" s="79">
        <f>SUM(F25:F27)</f>
        <v>58656600</v>
      </c>
      <c r="G24" s="79">
        <f t="shared" si="8"/>
        <v>0</v>
      </c>
      <c r="H24" s="79">
        <f>SUM(H25:H27)</f>
        <v>0</v>
      </c>
      <c r="I24" s="79">
        <f>SUM(I25:I27)</f>
        <v>0</v>
      </c>
      <c r="J24" s="79">
        <f>SUM(J25:J27)</f>
        <v>0</v>
      </c>
      <c r="K24" s="375">
        <f t="shared" si="8"/>
        <v>87607657</v>
      </c>
      <c r="L24" s="79">
        <f>SUM(L25:L27)</f>
        <v>58656600</v>
      </c>
      <c r="M24" s="79">
        <f t="shared" si="8"/>
        <v>0</v>
      </c>
      <c r="N24" s="79">
        <f>SUM(N25:N27)</f>
        <v>0</v>
      </c>
      <c r="O24" s="79"/>
      <c r="P24" s="79">
        <f>SUM(P25:P27)</f>
        <v>0</v>
      </c>
      <c r="Q24" s="79">
        <f>SUM(Q25:Q27)</f>
        <v>0</v>
      </c>
      <c r="R24" s="803" t="e">
        <f t="shared" si="4"/>
        <v>#DIV/0!</v>
      </c>
      <c r="S24" s="375">
        <f aca="true" t="shared" si="9" ref="S24:AA24">SUM(S25:S27)</f>
        <v>0</v>
      </c>
      <c r="T24" s="79">
        <f>SUM(T25:T27)</f>
        <v>0</v>
      </c>
      <c r="U24" s="79">
        <f t="shared" si="9"/>
        <v>0</v>
      </c>
      <c r="V24" s="79">
        <f>SUM(V25:V27)</f>
        <v>0</v>
      </c>
      <c r="W24" s="79">
        <f>SUM(W25:W27)</f>
        <v>0</v>
      </c>
      <c r="X24" s="79">
        <f>SUM(X25:X27)</f>
        <v>0</v>
      </c>
      <c r="Y24" s="375">
        <f t="shared" si="9"/>
        <v>0</v>
      </c>
      <c r="Z24" s="79">
        <f t="shared" si="9"/>
        <v>0</v>
      </c>
      <c r="AA24" s="79">
        <f t="shared" si="9"/>
        <v>0</v>
      </c>
      <c r="AB24" s="79">
        <f>SUM(AB25:AB27)</f>
        <v>0</v>
      </c>
      <c r="AC24" s="79">
        <f>SUM(AC25:AC27)</f>
        <v>0</v>
      </c>
      <c r="AD24" s="79">
        <f>SUM(AD25:AD27)</f>
        <v>0</v>
      </c>
      <c r="AE24" s="890">
        <f>SUM(AE25:AE27)</f>
        <v>0</v>
      </c>
    </row>
    <row r="25" spans="1:31" s="5" customFormat="1" ht="33" customHeight="1">
      <c r="A25" s="114"/>
      <c r="B25" s="119" t="s">
        <v>45</v>
      </c>
      <c r="C25" s="1040" t="s">
        <v>3</v>
      </c>
      <c r="D25" s="1040"/>
      <c r="E25" s="374">
        <f>'4.sz.m.ÖNK kiadás'!E26</f>
        <v>87607657</v>
      </c>
      <c r="F25" s="304">
        <f>'4.sz.m.ÖNK kiadás'!F26</f>
        <v>58656600</v>
      </c>
      <c r="G25" s="304">
        <f>'4.sz.m.ÖNK kiadás'!G26</f>
        <v>0</v>
      </c>
      <c r="H25" s="304">
        <f>'4.sz.m.ÖNK kiadás'!H26</f>
        <v>0</v>
      </c>
      <c r="I25" s="304">
        <f>'4.sz.m.ÖNK kiadás'!I26</f>
        <v>0</v>
      </c>
      <c r="J25" s="304">
        <f>'4.sz.m.ÖNK kiadás'!J26</f>
        <v>0</v>
      </c>
      <c r="K25" s="374">
        <f>'4.sz.m.ÖNK kiadás'!L26</f>
        <v>87607657</v>
      </c>
      <c r="L25" s="304">
        <f>'4.sz.m.ÖNK kiadás'!M26</f>
        <v>58656600</v>
      </c>
      <c r="M25" s="304">
        <f>'4.sz.m.ÖNK kiadás'!N26</f>
        <v>0</v>
      </c>
      <c r="N25" s="304">
        <f>'4.sz.m.ÖNK kiadás'!O26</f>
        <v>0</v>
      </c>
      <c r="O25" s="304"/>
      <c r="P25" s="304">
        <f>'4.sz.m.ÖNK kiadás'!P26</f>
        <v>0</v>
      </c>
      <c r="Q25" s="304">
        <f>'4.sz.m.ÖNK kiadás'!Q26</f>
        <v>0</v>
      </c>
      <c r="R25" s="805" t="e">
        <f t="shared" si="4"/>
        <v>#DIV/0!</v>
      </c>
      <c r="S25" s="374">
        <v>0</v>
      </c>
      <c r="T25" s="304"/>
      <c r="U25" s="304"/>
      <c r="V25" s="304"/>
      <c r="W25" s="304"/>
      <c r="X25" s="304"/>
      <c r="Y25" s="374">
        <v>0</v>
      </c>
      <c r="Z25" s="304"/>
      <c r="AA25" s="304"/>
      <c r="AB25" s="304"/>
      <c r="AC25" s="304"/>
      <c r="AD25" s="304"/>
      <c r="AE25" s="889"/>
    </row>
    <row r="26" spans="1:31" s="8" customFormat="1" ht="33" customHeight="1">
      <c r="A26" s="128"/>
      <c r="B26" s="106" t="s">
        <v>46</v>
      </c>
      <c r="C26" s="1050" t="s">
        <v>301</v>
      </c>
      <c r="D26" s="1050"/>
      <c r="E26" s="374">
        <v>0</v>
      </c>
      <c r="F26" s="304"/>
      <c r="G26" s="304"/>
      <c r="H26" s="304"/>
      <c r="I26" s="304"/>
      <c r="J26" s="304"/>
      <c r="K26" s="374">
        <v>0</v>
      </c>
      <c r="L26" s="304"/>
      <c r="M26" s="304"/>
      <c r="N26" s="304"/>
      <c r="O26" s="304"/>
      <c r="P26" s="304"/>
      <c r="Q26" s="304"/>
      <c r="R26" s="805"/>
      <c r="S26" s="374">
        <v>0</v>
      </c>
      <c r="T26" s="304"/>
      <c r="U26" s="304"/>
      <c r="V26" s="304"/>
      <c r="W26" s="304"/>
      <c r="X26" s="304"/>
      <c r="Y26" s="374">
        <v>0</v>
      </c>
      <c r="Z26" s="304"/>
      <c r="AA26" s="304"/>
      <c r="AB26" s="304"/>
      <c r="AC26" s="304"/>
      <c r="AD26" s="304"/>
      <c r="AE26" s="889"/>
    </row>
    <row r="27" spans="1:31" s="8" customFormat="1" ht="33" customHeight="1" thickBot="1">
      <c r="A27" s="134"/>
      <c r="B27" s="120" t="s">
        <v>72</v>
      </c>
      <c r="C27" s="135" t="s">
        <v>105</v>
      </c>
      <c r="D27" s="135"/>
      <c r="E27" s="374">
        <v>0</v>
      </c>
      <c r="F27" s="304"/>
      <c r="G27" s="304"/>
      <c r="H27" s="304"/>
      <c r="I27" s="304"/>
      <c r="J27" s="304"/>
      <c r="K27" s="374">
        <v>0</v>
      </c>
      <c r="L27" s="304"/>
      <c r="M27" s="304"/>
      <c r="N27" s="304"/>
      <c r="O27" s="304"/>
      <c r="P27" s="304"/>
      <c r="Q27" s="304"/>
      <c r="R27" s="805"/>
      <c r="S27" s="374">
        <v>0</v>
      </c>
      <c r="T27" s="304"/>
      <c r="U27" s="304"/>
      <c r="V27" s="304"/>
      <c r="W27" s="304"/>
      <c r="X27" s="304"/>
      <c r="Y27" s="374">
        <v>0</v>
      </c>
      <c r="Z27" s="304"/>
      <c r="AA27" s="304"/>
      <c r="AB27" s="304"/>
      <c r="AC27" s="304"/>
      <c r="AD27" s="304"/>
      <c r="AE27" s="889"/>
    </row>
    <row r="28" spans="1:31" s="8" customFormat="1" ht="33" customHeight="1" thickBot="1">
      <c r="A28" s="95" t="s">
        <v>11</v>
      </c>
      <c r="B28" s="121" t="s">
        <v>106</v>
      </c>
      <c r="C28" s="121"/>
      <c r="D28" s="121"/>
      <c r="E28" s="376">
        <v>0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6">
        <v>0</v>
      </c>
      <c r="L28" s="377">
        <v>0</v>
      </c>
      <c r="M28" s="377">
        <v>0</v>
      </c>
      <c r="N28" s="377"/>
      <c r="O28" s="377"/>
      <c r="P28" s="377"/>
      <c r="Q28" s="377"/>
      <c r="R28" s="806"/>
      <c r="S28" s="376">
        <v>0</v>
      </c>
      <c r="T28" s="377"/>
      <c r="U28" s="377"/>
      <c r="V28" s="377"/>
      <c r="W28" s="377"/>
      <c r="X28" s="377"/>
      <c r="Y28" s="376">
        <v>0</v>
      </c>
      <c r="Z28" s="377"/>
      <c r="AA28" s="377"/>
      <c r="AB28" s="377"/>
      <c r="AC28" s="377"/>
      <c r="AD28" s="377"/>
      <c r="AE28" s="891"/>
    </row>
    <row r="29" spans="1:31" s="8" customFormat="1" ht="33" customHeight="1" thickBot="1">
      <c r="A29" s="115" t="s">
        <v>12</v>
      </c>
      <c r="B29" s="1014" t="s">
        <v>107</v>
      </c>
      <c r="C29" s="1014"/>
      <c r="D29" s="1014"/>
      <c r="E29" s="373">
        <f aca="true" t="shared" si="10" ref="E29:N29">E5+E16+E24+E28</f>
        <v>608113858</v>
      </c>
      <c r="F29" s="302">
        <f t="shared" si="10"/>
        <v>579343858</v>
      </c>
      <c r="G29" s="302">
        <f t="shared" si="10"/>
        <v>0</v>
      </c>
      <c r="H29" s="302">
        <f t="shared" si="10"/>
        <v>0</v>
      </c>
      <c r="I29" s="302">
        <f t="shared" si="10"/>
        <v>0</v>
      </c>
      <c r="J29" s="302">
        <f t="shared" si="10"/>
        <v>0</v>
      </c>
      <c r="K29" s="373">
        <f t="shared" si="10"/>
        <v>587466065</v>
      </c>
      <c r="L29" s="302">
        <f t="shared" si="10"/>
        <v>558696065</v>
      </c>
      <c r="M29" s="302">
        <f t="shared" si="10"/>
        <v>0</v>
      </c>
      <c r="N29" s="302">
        <f t="shared" si="10"/>
        <v>0</v>
      </c>
      <c r="O29" s="302"/>
      <c r="P29" s="302">
        <f>P5+P16+P24+P28</f>
        <v>0</v>
      </c>
      <c r="Q29" s="302">
        <f>Q5+Q16+Q24+Q28</f>
        <v>0</v>
      </c>
      <c r="R29" s="799" t="e">
        <f t="shared" si="4"/>
        <v>#DIV/0!</v>
      </c>
      <c r="S29" s="373">
        <f aca="true" t="shared" si="11" ref="S29:AE29">S5+S16+S24+S28</f>
        <v>20647793</v>
      </c>
      <c r="T29" s="302">
        <f t="shared" si="11"/>
        <v>20647793</v>
      </c>
      <c r="U29" s="302">
        <f t="shared" si="11"/>
        <v>0</v>
      </c>
      <c r="V29" s="302">
        <f t="shared" si="11"/>
        <v>0</v>
      </c>
      <c r="W29" s="302">
        <f t="shared" si="11"/>
        <v>0</v>
      </c>
      <c r="X29" s="302">
        <f t="shared" si="11"/>
        <v>0</v>
      </c>
      <c r="Y29" s="373">
        <f t="shared" si="11"/>
        <v>4847310</v>
      </c>
      <c r="Z29" s="302">
        <f t="shared" si="11"/>
        <v>4847310</v>
      </c>
      <c r="AA29" s="302">
        <f t="shared" si="11"/>
        <v>0</v>
      </c>
      <c r="AB29" s="302">
        <f t="shared" si="11"/>
        <v>0</v>
      </c>
      <c r="AC29" s="302">
        <f t="shared" si="11"/>
        <v>0</v>
      </c>
      <c r="AD29" s="302">
        <f t="shared" si="11"/>
        <v>0</v>
      </c>
      <c r="AE29" s="888">
        <f t="shared" si="11"/>
        <v>0</v>
      </c>
    </row>
    <row r="30" spans="1:31" s="8" customFormat="1" ht="33" customHeight="1" thickBot="1">
      <c r="A30" s="93" t="s">
        <v>13</v>
      </c>
      <c r="B30" s="1033" t="s">
        <v>221</v>
      </c>
      <c r="C30" s="1033"/>
      <c r="D30" s="1033"/>
      <c r="E30" s="378">
        <f>SUM(E31:E33)</f>
        <v>8964221</v>
      </c>
      <c r="F30" s="378">
        <f aca="true" t="shared" si="12" ref="F30:N30">SUM(F31:F33)</f>
        <v>37734221</v>
      </c>
      <c r="G30" s="378">
        <f t="shared" si="12"/>
        <v>0</v>
      </c>
      <c r="H30" s="378">
        <f t="shared" si="12"/>
        <v>0</v>
      </c>
      <c r="I30" s="378">
        <f t="shared" si="12"/>
        <v>0</v>
      </c>
      <c r="J30" s="378">
        <f t="shared" si="12"/>
        <v>0</v>
      </c>
      <c r="K30" s="378">
        <f t="shared" si="12"/>
        <v>8964221</v>
      </c>
      <c r="L30" s="118">
        <f t="shared" si="12"/>
        <v>37734221</v>
      </c>
      <c r="M30" s="118">
        <f t="shared" si="12"/>
        <v>8934</v>
      </c>
      <c r="N30" s="118">
        <f t="shared" si="12"/>
        <v>0</v>
      </c>
      <c r="O30" s="118"/>
      <c r="P30" s="118">
        <f>SUM(P31:P33)</f>
        <v>0</v>
      </c>
      <c r="Q30" s="118">
        <f>SUM(Q31:Q33)</f>
        <v>0</v>
      </c>
      <c r="R30" s="799" t="e">
        <f t="shared" si="4"/>
        <v>#DIV/0!</v>
      </c>
      <c r="S30" s="378"/>
      <c r="T30" s="118"/>
      <c r="U30" s="118"/>
      <c r="V30" s="118"/>
      <c r="W30" s="118"/>
      <c r="X30" s="118"/>
      <c r="Y30" s="378"/>
      <c r="Z30" s="118"/>
      <c r="AA30" s="118"/>
      <c r="AB30" s="118"/>
      <c r="AC30" s="118"/>
      <c r="AD30" s="118"/>
      <c r="AE30" s="892"/>
    </row>
    <row r="31" spans="1:31" s="5" customFormat="1" ht="33" customHeight="1">
      <c r="A31" s="137"/>
      <c r="B31" s="119" t="s">
        <v>49</v>
      </c>
      <c r="C31" s="1015" t="s">
        <v>303</v>
      </c>
      <c r="D31" s="1015"/>
      <c r="E31" s="374">
        <v>0</v>
      </c>
      <c r="F31" s="304"/>
      <c r="G31" s="304"/>
      <c r="H31" s="304"/>
      <c r="I31" s="304"/>
      <c r="J31" s="304"/>
      <c r="K31" s="374">
        <v>0</v>
      </c>
      <c r="L31" s="304"/>
      <c r="M31" s="304"/>
      <c r="N31" s="304"/>
      <c r="O31" s="304"/>
      <c r="P31" s="304"/>
      <c r="Q31" s="304"/>
      <c r="R31" s="805"/>
      <c r="S31" s="374">
        <v>0</v>
      </c>
      <c r="T31" s="304"/>
      <c r="U31" s="304"/>
      <c r="V31" s="304"/>
      <c r="W31" s="304"/>
      <c r="X31" s="304"/>
      <c r="Y31" s="374">
        <v>0</v>
      </c>
      <c r="Z31" s="304"/>
      <c r="AA31" s="304"/>
      <c r="AB31" s="304"/>
      <c r="AC31" s="304"/>
      <c r="AD31" s="304"/>
      <c r="AE31" s="889"/>
    </row>
    <row r="32" spans="1:31" s="5" customFormat="1" ht="33" customHeight="1">
      <c r="A32" s="133"/>
      <c r="B32" s="120" t="s">
        <v>348</v>
      </c>
      <c r="C32" s="1051" t="s">
        <v>583</v>
      </c>
      <c r="D32" s="1051"/>
      <c r="E32" s="379">
        <v>0</v>
      </c>
      <c r="F32" s="422">
        <v>28770000</v>
      </c>
      <c r="G32" s="136"/>
      <c r="H32" s="136"/>
      <c r="I32" s="136"/>
      <c r="J32" s="136"/>
      <c r="K32" s="379">
        <v>0</v>
      </c>
      <c r="L32" s="422">
        <v>28770000</v>
      </c>
      <c r="M32" s="136"/>
      <c r="N32" s="136"/>
      <c r="O32" s="136"/>
      <c r="P32" s="136"/>
      <c r="Q32" s="136"/>
      <c r="R32" s="809"/>
      <c r="S32" s="379">
        <v>0</v>
      </c>
      <c r="T32" s="136"/>
      <c r="U32" s="136"/>
      <c r="V32" s="136"/>
      <c r="W32" s="136"/>
      <c r="X32" s="136"/>
      <c r="Y32" s="379">
        <v>0</v>
      </c>
      <c r="Z32" s="136"/>
      <c r="AA32" s="136"/>
      <c r="AB32" s="136"/>
      <c r="AC32" s="136"/>
      <c r="AD32" s="136"/>
      <c r="AE32" s="893"/>
    </row>
    <row r="33" spans="1:31" s="5" customFormat="1" ht="33" customHeight="1" thickBot="1">
      <c r="A33" s="133"/>
      <c r="B33" s="120" t="s">
        <v>496</v>
      </c>
      <c r="C33" s="1032" t="s">
        <v>495</v>
      </c>
      <c r="D33" s="1032"/>
      <c r="E33" s="379">
        <f>'4.sz.m.ÖNK kiadás'!E36</f>
        <v>8964221</v>
      </c>
      <c r="F33" s="136">
        <f>'4.sz.m.ÖNK kiadás'!F36</f>
        <v>8964221</v>
      </c>
      <c r="G33" s="136">
        <f>'4.sz.m.ÖNK kiadás'!G36</f>
        <v>0</v>
      </c>
      <c r="H33" s="136">
        <f>'4.sz.m.ÖNK kiadás'!H36</f>
        <v>0</v>
      </c>
      <c r="I33" s="136">
        <f>'4.sz.m.ÖNK kiadás'!I36</f>
        <v>0</v>
      </c>
      <c r="J33" s="136">
        <f>'4.sz.m.ÖNK kiadás'!J36</f>
        <v>0</v>
      </c>
      <c r="K33" s="379">
        <f>'4.sz.m.ÖNK kiadás'!L36</f>
        <v>8964221</v>
      </c>
      <c r="L33" s="136">
        <f>'4.sz.m.ÖNK kiadás'!M36</f>
        <v>8964221</v>
      </c>
      <c r="M33" s="136">
        <v>8934</v>
      </c>
      <c r="N33" s="136">
        <f>H33</f>
        <v>0</v>
      </c>
      <c r="O33" s="136"/>
      <c r="P33" s="136">
        <f>I33</f>
        <v>0</v>
      </c>
      <c r="Q33" s="136">
        <f>J33</f>
        <v>0</v>
      </c>
      <c r="R33" s="805" t="e">
        <f t="shared" si="4"/>
        <v>#DIV/0!</v>
      </c>
      <c r="S33" s="379">
        <v>0</v>
      </c>
      <c r="T33" s="136"/>
      <c r="U33" s="136"/>
      <c r="V33" s="136"/>
      <c r="W33" s="136"/>
      <c r="X33" s="136"/>
      <c r="Y33" s="379">
        <v>0</v>
      </c>
      <c r="Z33" s="136"/>
      <c r="AA33" s="136"/>
      <c r="AB33" s="136"/>
      <c r="AC33" s="136"/>
      <c r="AD33" s="136"/>
      <c r="AE33" s="893"/>
    </row>
    <row r="34" spans="1:31" s="5" customFormat="1" ht="33" customHeight="1" thickBot="1">
      <c r="A34" s="396" t="s">
        <v>14</v>
      </c>
      <c r="B34" s="1041" t="s">
        <v>253</v>
      </c>
      <c r="C34" s="1041"/>
      <c r="D34" s="1041"/>
      <c r="E34" s="397">
        <f>E29+E30</f>
        <v>617078079</v>
      </c>
      <c r="F34" s="398">
        <f>F29+F30</f>
        <v>617078079</v>
      </c>
      <c r="G34" s="398">
        <f aca="true" t="shared" si="13" ref="G34:M34">G29+G30</f>
        <v>0</v>
      </c>
      <c r="H34" s="398">
        <f>H29+H30</f>
        <v>0</v>
      </c>
      <c r="I34" s="398">
        <f>I29+I30</f>
        <v>0</v>
      </c>
      <c r="J34" s="398">
        <f>J29+J30</f>
        <v>0</v>
      </c>
      <c r="K34" s="397">
        <f t="shared" si="13"/>
        <v>596430286</v>
      </c>
      <c r="L34" s="398">
        <f>L29+L30</f>
        <v>596430286</v>
      </c>
      <c r="M34" s="398">
        <f t="shared" si="13"/>
        <v>8934</v>
      </c>
      <c r="N34" s="398">
        <f>N29+N30</f>
        <v>0</v>
      </c>
      <c r="O34" s="398"/>
      <c r="P34" s="398">
        <f>P29+P30</f>
        <v>0</v>
      </c>
      <c r="Q34" s="398">
        <f>Q29+Q30</f>
        <v>0</v>
      </c>
      <c r="R34" s="810" t="e">
        <f t="shared" si="4"/>
        <v>#DIV/0!</v>
      </c>
      <c r="S34" s="397">
        <f aca="true" t="shared" si="14" ref="S34:AA34">S29+S30</f>
        <v>20647793</v>
      </c>
      <c r="T34" s="398">
        <f>T29+T30</f>
        <v>20647793</v>
      </c>
      <c r="U34" s="398">
        <f t="shared" si="14"/>
        <v>0</v>
      </c>
      <c r="V34" s="398">
        <f>V29+V30</f>
        <v>0</v>
      </c>
      <c r="W34" s="398">
        <f>W29+W30</f>
        <v>0</v>
      </c>
      <c r="X34" s="398">
        <f>X29+X30</f>
        <v>0</v>
      </c>
      <c r="Y34" s="397">
        <f t="shared" si="14"/>
        <v>4847310</v>
      </c>
      <c r="Z34" s="398">
        <f t="shared" si="14"/>
        <v>4847310</v>
      </c>
      <c r="AA34" s="398">
        <f t="shared" si="14"/>
        <v>0</v>
      </c>
      <c r="AB34" s="398">
        <f>AB29+AB30</f>
        <v>0</v>
      </c>
      <c r="AC34" s="398">
        <f>AC29+AC30</f>
        <v>0</v>
      </c>
      <c r="AD34" s="398">
        <f>AD29+AD30</f>
        <v>0</v>
      </c>
      <c r="AE34" s="894">
        <f>AE29+AE30</f>
        <v>0</v>
      </c>
    </row>
    <row r="35" spans="1:31" s="5" customFormat="1" ht="33" customHeight="1" hidden="1" thickBot="1">
      <c r="A35" s="1038" t="s">
        <v>254</v>
      </c>
      <c r="B35" s="1039"/>
      <c r="C35" s="1039"/>
      <c r="D35" s="1039"/>
      <c r="E35" s="476"/>
      <c r="F35" s="399"/>
      <c r="G35" s="399"/>
      <c r="H35" s="399"/>
      <c r="I35" s="399"/>
      <c r="J35" s="399"/>
      <c r="K35" s="476"/>
      <c r="L35" s="399"/>
      <c r="M35" s="399"/>
      <c r="N35" s="399"/>
      <c r="O35" s="399"/>
      <c r="P35" s="399"/>
      <c r="Q35" s="399"/>
      <c r="R35" s="809"/>
      <c r="S35" s="476"/>
      <c r="T35" s="399"/>
      <c r="U35" s="399"/>
      <c r="V35" s="399"/>
      <c r="W35" s="399"/>
      <c r="X35" s="399"/>
      <c r="Y35" s="476"/>
      <c r="Z35" s="399"/>
      <c r="AA35" s="399"/>
      <c r="AB35" s="399"/>
      <c r="AC35" s="399"/>
      <c r="AD35" s="399"/>
      <c r="AE35" s="893"/>
    </row>
    <row r="36" spans="1:31" s="5" customFormat="1" ht="33" customHeight="1" thickBot="1">
      <c r="A36" s="1013" t="s">
        <v>109</v>
      </c>
      <c r="B36" s="1014"/>
      <c r="C36" s="1014"/>
      <c r="D36" s="1014"/>
      <c r="E36" s="375">
        <f aca="true" t="shared" si="15" ref="E36:N36">E34+E35</f>
        <v>617078079</v>
      </c>
      <c r="F36" s="79">
        <f t="shared" si="15"/>
        <v>617078079</v>
      </c>
      <c r="G36" s="79">
        <f t="shared" si="15"/>
        <v>0</v>
      </c>
      <c r="H36" s="79">
        <f t="shared" si="15"/>
        <v>0</v>
      </c>
      <c r="I36" s="79">
        <f t="shared" si="15"/>
        <v>0</v>
      </c>
      <c r="J36" s="79">
        <f t="shared" si="15"/>
        <v>0</v>
      </c>
      <c r="K36" s="375">
        <f t="shared" si="15"/>
        <v>596430286</v>
      </c>
      <c r="L36" s="79">
        <f t="shared" si="15"/>
        <v>596430286</v>
      </c>
      <c r="M36" s="79">
        <f t="shared" si="15"/>
        <v>8934</v>
      </c>
      <c r="N36" s="79">
        <f t="shared" si="15"/>
        <v>0</v>
      </c>
      <c r="O36" s="79"/>
      <c r="P36" s="79">
        <f>P34+P35</f>
        <v>0</v>
      </c>
      <c r="Q36" s="79">
        <f>Q34+Q35</f>
        <v>0</v>
      </c>
      <c r="R36" s="803" t="e">
        <f t="shared" si="4"/>
        <v>#DIV/0!</v>
      </c>
      <c r="S36" s="375">
        <f aca="true" t="shared" si="16" ref="S36:AE36">S34+S35</f>
        <v>20647793</v>
      </c>
      <c r="T36" s="79">
        <f t="shared" si="16"/>
        <v>20647793</v>
      </c>
      <c r="U36" s="79">
        <f t="shared" si="16"/>
        <v>0</v>
      </c>
      <c r="V36" s="79">
        <f t="shared" si="16"/>
        <v>0</v>
      </c>
      <c r="W36" s="79">
        <f t="shared" si="16"/>
        <v>0</v>
      </c>
      <c r="X36" s="79">
        <f t="shared" si="16"/>
        <v>0</v>
      </c>
      <c r="Y36" s="375">
        <f t="shared" si="16"/>
        <v>4847310</v>
      </c>
      <c r="Z36" s="79">
        <f t="shared" si="16"/>
        <v>4847310</v>
      </c>
      <c r="AA36" s="79">
        <f t="shared" si="16"/>
        <v>0</v>
      </c>
      <c r="AB36" s="79">
        <f t="shared" si="16"/>
        <v>0</v>
      </c>
      <c r="AC36" s="79">
        <f t="shared" si="16"/>
        <v>0</v>
      </c>
      <c r="AD36" s="79">
        <f t="shared" si="16"/>
        <v>0</v>
      </c>
      <c r="AE36" s="890">
        <f t="shared" si="16"/>
        <v>0</v>
      </c>
    </row>
    <row r="37" spans="1:30" s="5" customFormat="1" ht="19.5" customHeight="1">
      <c r="A37" s="65"/>
      <c r="B37" s="122"/>
      <c r="C37" s="65"/>
      <c r="D37" s="65"/>
      <c r="E37" s="6"/>
      <c r="F37" s="6"/>
      <c r="G37" s="6"/>
      <c r="H37" s="6"/>
      <c r="I37" s="6"/>
      <c r="J37" s="6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478"/>
      <c r="Z37" s="478"/>
      <c r="AA37" s="478"/>
      <c r="AB37" s="478"/>
      <c r="AC37" s="478"/>
      <c r="AD37" s="478"/>
    </row>
    <row r="38" spans="1:30" s="5" customFormat="1" ht="19.5" customHeight="1">
      <c r="A38" s="65"/>
      <c r="B38" s="122"/>
      <c r="C38" s="65"/>
      <c r="D38" s="65"/>
      <c r="E38" s="6"/>
      <c r="F38" s="6"/>
      <c r="G38" s="6"/>
      <c r="H38" s="6"/>
      <c r="I38" s="6"/>
      <c r="J38" s="6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477"/>
      <c r="Z38" s="477"/>
      <c r="AA38" s="477"/>
      <c r="AB38" s="477"/>
      <c r="AC38" s="477"/>
      <c r="AD38" s="477"/>
    </row>
    <row r="39" spans="1:30" s="5" customFormat="1" ht="19.5" customHeight="1">
      <c r="A39" s="65"/>
      <c r="B39" s="122"/>
      <c r="C39" s="1043" t="s">
        <v>56</v>
      </c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314"/>
      <c r="U39" s="314"/>
      <c r="V39" s="314"/>
      <c r="W39" s="314"/>
      <c r="X39" s="314"/>
      <c r="Y39" s="479"/>
      <c r="Z39" s="479"/>
      <c r="AA39" s="479"/>
      <c r="AB39" s="479"/>
      <c r="AC39" s="479"/>
      <c r="AD39" s="480"/>
    </row>
    <row r="40" spans="1:30" s="5" customFormat="1" ht="19.5" customHeight="1" thickBot="1">
      <c r="A40" s="267" t="s">
        <v>57</v>
      </c>
      <c r="B40" s="267"/>
      <c r="E40" s="245"/>
      <c r="F40" s="245"/>
      <c r="G40" s="245"/>
      <c r="H40" s="245"/>
      <c r="I40" s="245"/>
      <c r="J40" s="245"/>
      <c r="K40" s="246"/>
      <c r="L40" s="246"/>
      <c r="M40" s="246"/>
      <c r="N40" s="246"/>
      <c r="O40" s="246"/>
      <c r="P40" s="246"/>
      <c r="Q40" s="246"/>
      <c r="R40" s="246"/>
      <c r="S40" s="247">
        <v>0</v>
      </c>
      <c r="T40" s="247"/>
      <c r="U40" s="247"/>
      <c r="V40" s="247"/>
      <c r="W40" s="247"/>
      <c r="X40" s="247"/>
      <c r="Y40" s="481"/>
      <c r="Z40" s="481"/>
      <c r="AA40" s="481"/>
      <c r="AB40" s="481"/>
      <c r="AC40" s="481"/>
      <c r="AD40" s="482"/>
    </row>
    <row r="41" spans="1:31" ht="52.5" customHeight="1" thickBot="1">
      <c r="A41" s="248">
        <v>1</v>
      </c>
      <c r="B41" s="1065" t="s">
        <v>159</v>
      </c>
      <c r="C41" s="1066"/>
      <c r="D41" s="1067"/>
      <c r="E41" s="266">
        <f>'1.sz.m-önk.össze.bev'!E55-'1 .sz.m.önk.össz.kiad.'!E29</f>
        <v>-141604907</v>
      </c>
      <c r="F41" s="266">
        <f>'1.sz.m-önk.össze.bev'!F55-'1 .sz.m.önk.össz.kiad.'!F29</f>
        <v>-112834907</v>
      </c>
      <c r="G41" s="266">
        <f>'1.sz.m-önk.össze.bev'!G55-'1 .sz.m.önk.össz.kiad.'!G29</f>
        <v>0</v>
      </c>
      <c r="H41" s="266">
        <f>'1.sz.m-önk.össze.bev'!H55-'1 .sz.m.önk.össz.kiad.'!H29</f>
        <v>0</v>
      </c>
      <c r="I41" s="266">
        <f>'1.sz.m-önk.össze.bev'!I55-'1 .sz.m.önk.össz.kiad.'!I29</f>
        <v>0</v>
      </c>
      <c r="J41" s="266">
        <f>'1.sz.m-önk.össze.bev'!J55-'1 .sz.m.önk.össz.kiad.'!J29</f>
        <v>0</v>
      </c>
      <c r="K41" s="266">
        <f>'1.sz.m-önk.össze.bev'!K55-'1 .sz.m.önk.össz.kiad.'!K29</f>
        <v>-141604907</v>
      </c>
      <c r="L41" s="266">
        <f>'1.sz.m-önk.össze.bev'!L55-'1 .sz.m.önk.össz.kiad.'!L29</f>
        <v>-112834907</v>
      </c>
      <c r="M41" s="266">
        <f>'1.sz.m-önk.össze.bev'!M55-'1 .sz.m.önk.össz.kiad.'!M29</f>
        <v>0</v>
      </c>
      <c r="N41" s="266">
        <f>'1.sz.m-önk.össze.bev'!N55-'1 .sz.m.önk.össz.kiad.'!N29</f>
        <v>0</v>
      </c>
      <c r="O41" s="266">
        <f>'1.sz.m-önk.össze.bev'!O55-'1 .sz.m.önk.össz.kiad.'!O29</f>
        <v>0</v>
      </c>
      <c r="P41" s="266">
        <f>'1.sz.m-önk.össze.bev'!P55-'1 .sz.m.önk.össz.kiad.'!P29</f>
        <v>0</v>
      </c>
      <c r="Q41" s="266">
        <f>'1.sz.m-önk.össze.bev'!Q55-'1 .sz.m.önk.össz.kiad.'!Q29</f>
        <v>0</v>
      </c>
      <c r="R41" s="266" t="e">
        <f>'1.sz.m-önk.össze.bev'!R55-'1 .sz.m.önk.össz.kiad.'!R29</f>
        <v>#DIV/0!</v>
      </c>
      <c r="S41" s="266">
        <f>'1.sz.m-önk.össze.bev'!S55-'1 .sz.m.önk.össz.kiad.'!S29</f>
        <v>0</v>
      </c>
      <c r="T41" s="266">
        <f>'1.sz.m-önk.össze.bev'!T55-'1 .sz.m.önk.össz.kiad.'!T29</f>
        <v>0</v>
      </c>
      <c r="U41" s="266">
        <f>'1.sz.m-önk.össze.bev'!U55-'1 .sz.m.önk.össz.kiad.'!U29</f>
        <v>0</v>
      </c>
      <c r="V41" s="266">
        <f>'1.sz.m-önk.össze.bev'!V55-'1 .sz.m.önk.össz.kiad.'!V29</f>
        <v>0</v>
      </c>
      <c r="W41" s="266">
        <f>'1.sz.m-önk.össze.bev'!W55-'1 .sz.m.önk.össz.kiad.'!W29</f>
        <v>0</v>
      </c>
      <c r="X41" s="266">
        <f>'1.sz.m-önk.össze.bev'!X55-'1 .sz.m.önk.össz.kiad.'!X29</f>
        <v>0</v>
      </c>
      <c r="Y41" s="266">
        <f>'1.sz.m-önk.össze.bev'!Y55-'1 .sz.m.önk.össz.kiad.'!Y29</f>
        <v>-4847310</v>
      </c>
      <c r="Z41" s="266">
        <f>'1.sz.m-önk.össze.bev'!Z55-'1 .sz.m.önk.össz.kiad.'!Z29</f>
        <v>-4847310</v>
      </c>
      <c r="AA41" s="266">
        <f>'1.sz.m-önk.össze.bev'!AA55-'1 .sz.m.önk.össz.kiad.'!AA29</f>
        <v>0</v>
      </c>
      <c r="AB41" s="266">
        <f>'1.sz.m-önk.össze.bev'!AB55-'1 .sz.m.önk.össz.kiad.'!AB29</f>
        <v>0</v>
      </c>
      <c r="AC41" s="266">
        <f>'1.sz.m-önk.össze.bev'!AC55-'1 .sz.m.önk.össz.kiad.'!AC29</f>
        <v>0</v>
      </c>
      <c r="AD41" s="266">
        <f>'1.sz.m-önk.össze.bev'!AD55-'1 .sz.m.önk.össz.kiad.'!AD29</f>
        <v>0</v>
      </c>
      <c r="AE41" s="266">
        <f>'1.sz.m-önk.össze.bev'!AE55-'1 .sz.m.önk.össz.kiad.'!AE29</f>
        <v>0</v>
      </c>
    </row>
    <row r="42" spans="1:24" ht="15.75">
      <c r="A42" s="124"/>
      <c r="B42" s="64"/>
      <c r="C42" s="245"/>
      <c r="D42" s="245"/>
      <c r="E42" s="249"/>
      <c r="F42" s="249"/>
      <c r="G42" s="249"/>
      <c r="H42" s="249"/>
      <c r="I42" s="249"/>
      <c r="J42" s="249"/>
      <c r="K42" s="246"/>
      <c r="L42" s="246"/>
      <c r="M42" s="246"/>
      <c r="N42" s="246"/>
      <c r="O42" s="246"/>
      <c r="P42" s="246"/>
      <c r="Q42" s="246"/>
      <c r="R42" s="246"/>
      <c r="S42" s="247">
        <v>0</v>
      </c>
      <c r="T42" s="247"/>
      <c r="U42" s="247"/>
      <c r="V42" s="247"/>
      <c r="W42" s="247"/>
      <c r="X42" s="247"/>
    </row>
    <row r="43" spans="1:24" ht="15.75" customHeight="1">
      <c r="A43" s="124"/>
      <c r="B43" s="64"/>
      <c r="C43" s="1063" t="s">
        <v>160</v>
      </c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312"/>
      <c r="U43" s="312"/>
      <c r="V43" s="312"/>
      <c r="W43" s="312"/>
      <c r="X43" s="312"/>
    </row>
    <row r="44" spans="1:24" ht="16.5" thickBot="1">
      <c r="A44" s="267" t="s">
        <v>161</v>
      </c>
      <c r="B44" s="64"/>
      <c r="C44" s="1068"/>
      <c r="D44" s="1068"/>
      <c r="E44" s="245"/>
      <c r="F44" s="245"/>
      <c r="G44" s="245"/>
      <c r="H44" s="245"/>
      <c r="I44" s="245"/>
      <c r="J44" s="245"/>
      <c r="K44" s="246"/>
      <c r="L44" s="246"/>
      <c r="M44" s="246"/>
      <c r="N44" s="246"/>
      <c r="O44" s="246"/>
      <c r="P44" s="246"/>
      <c r="Q44" s="246"/>
      <c r="R44" s="246"/>
      <c r="S44" s="247">
        <v>0</v>
      </c>
      <c r="T44" s="247"/>
      <c r="U44" s="247"/>
      <c r="V44" s="247"/>
      <c r="W44" s="247"/>
      <c r="X44" s="247"/>
    </row>
    <row r="45" spans="1:31" ht="27.75" customHeight="1">
      <c r="A45" s="261" t="s">
        <v>30</v>
      </c>
      <c r="B45" s="1035" t="s">
        <v>544</v>
      </c>
      <c r="C45" s="1036"/>
      <c r="D45" s="1037"/>
      <c r="E45" s="281">
        <f>'1.sz.m-önk.össze.bev'!E59-'2.sz.m.összehasonlító'!B26</f>
        <v>128479128</v>
      </c>
      <c r="F45" s="281">
        <f>'1.sz.m-önk.össze.bev'!F59-'2.sz.m.összehasonlító'!C26</f>
        <v>128479128</v>
      </c>
      <c r="G45" s="281">
        <f>'1.sz.m-önk.össze.bev'!G59-'2.sz.m.összehasonlító'!D26</f>
        <v>0</v>
      </c>
      <c r="H45" s="281">
        <f>'1.sz.m-önk.össze.bev'!H59-'2.sz.m.összehasonlító'!E26</f>
        <v>0</v>
      </c>
      <c r="I45" s="281">
        <f>'1.sz.m-önk.össze.bev'!I59-'2.sz.m.összehasonlító'!F26</f>
        <v>0</v>
      </c>
      <c r="J45" s="281">
        <f>'1.sz.m-önk.össze.bev'!J59-'2.sz.m.összehasonlító'!G26</f>
        <v>0</v>
      </c>
      <c r="K45" s="281">
        <f>'1.sz.m-önk.össze.bev'!K59-'2.sz.m.összehasonlító'!B26</f>
        <v>128479128</v>
      </c>
      <c r="L45" s="281">
        <f>'1.sz.m-önk.össze.bev'!L59-'2.sz.m.összehasonlító'!C26</f>
        <v>128479128</v>
      </c>
      <c r="M45" s="281">
        <f>'1.sz.m-önk.össze.bev'!M59</f>
        <v>0</v>
      </c>
      <c r="N45" s="281">
        <f>'1.sz.m-önk.össze.bev'!N59</f>
        <v>0</v>
      </c>
      <c r="O45" s="281">
        <f>'1.sz.m-önk.össze.bev'!O59</f>
        <v>0</v>
      </c>
      <c r="P45" s="281">
        <f>'1.sz.m-önk.össze.bev'!P59</f>
        <v>0</v>
      </c>
      <c r="Q45" s="281">
        <f>'1.sz.m-önk.össze.bev'!Q59</f>
        <v>0</v>
      </c>
      <c r="R45" s="281" t="e">
        <f>'1.sz.m-önk.össze.bev'!R59</f>
        <v>#DIV/0!</v>
      </c>
      <c r="S45" s="281">
        <f>'1.sz.m-önk.össze.bev'!S59</f>
        <v>0</v>
      </c>
      <c r="T45" s="281">
        <f>'1.sz.m-önk.össze.bev'!T59</f>
        <v>0</v>
      </c>
      <c r="U45" s="281">
        <f>'1.sz.m-önk.össze.bev'!U59</f>
        <v>0</v>
      </c>
      <c r="V45" s="281">
        <f>'1.sz.m-önk.össze.bev'!V59</f>
        <v>0</v>
      </c>
      <c r="W45" s="281">
        <f>'1.sz.m-önk.össze.bev'!W59</f>
        <v>0</v>
      </c>
      <c r="X45" s="281">
        <f>'1.sz.m-önk.össze.bev'!X59</f>
        <v>0</v>
      </c>
      <c r="Y45" s="281">
        <f>'1.sz.m-önk.össze.bev'!Y59</f>
        <v>0</v>
      </c>
      <c r="Z45" s="281">
        <f>'1.sz.m-önk.össze.bev'!Z59</f>
        <v>0</v>
      </c>
      <c r="AA45" s="281">
        <f>'1.sz.m-önk.össze.bev'!AA59</f>
        <v>0</v>
      </c>
      <c r="AB45" s="281">
        <f>'1.sz.m-önk.össze.bev'!AB59</f>
        <v>0</v>
      </c>
      <c r="AC45" s="281">
        <f>'1.sz.m-önk.össze.bev'!AC59</f>
        <v>0</v>
      </c>
      <c r="AD45" s="281">
        <f>'1.sz.m-önk.össze.bev'!AD59</f>
        <v>0</v>
      </c>
      <c r="AE45" s="281">
        <f>'1.sz.m-önk.össze.bev'!AE59</f>
        <v>0</v>
      </c>
    </row>
    <row r="46" spans="1:31" ht="27.75" customHeight="1">
      <c r="A46" s="262" t="s">
        <v>31</v>
      </c>
      <c r="B46" s="1053" t="s">
        <v>545</v>
      </c>
      <c r="C46" s="1054"/>
      <c r="D46" s="1055"/>
      <c r="E46" s="282">
        <f>'2.sz.m.összehasonlító'!B26</f>
        <v>10090000</v>
      </c>
      <c r="F46" s="282">
        <f>'2.sz.m.összehasonlító'!C26</f>
        <v>10090000</v>
      </c>
      <c r="G46" s="282">
        <f>'2.sz.m.összehasonlító'!D26</f>
        <v>0</v>
      </c>
      <c r="H46" s="282">
        <f>'2.sz.m.összehasonlító'!E26</f>
        <v>0</v>
      </c>
      <c r="I46" s="282">
        <f>'2.sz.m.összehasonlító'!F26</f>
        <v>0</v>
      </c>
      <c r="J46" s="282">
        <f>'2.sz.m.összehasonlító'!G26</f>
        <v>0</v>
      </c>
      <c r="K46" s="282">
        <f>'2.sz.m.összehasonlító'!B26</f>
        <v>10090000</v>
      </c>
      <c r="L46" s="282">
        <f>'2.sz.m.összehasonlító'!C26</f>
        <v>10090000</v>
      </c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</row>
    <row r="47" spans="1:31" ht="27.75" customHeight="1" thickBot="1">
      <c r="A47" s="263" t="s">
        <v>10</v>
      </c>
      <c r="B47" s="1069" t="s">
        <v>546</v>
      </c>
      <c r="C47" s="1070"/>
      <c r="D47" s="1071"/>
      <c r="E47" s="280">
        <f aca="true" t="shared" si="17" ref="E47:L47">E45+E46</f>
        <v>138569128</v>
      </c>
      <c r="F47" s="280">
        <f t="shared" si="17"/>
        <v>138569128</v>
      </c>
      <c r="G47" s="280">
        <f t="shared" si="17"/>
        <v>0</v>
      </c>
      <c r="H47" s="280">
        <f t="shared" si="17"/>
        <v>0</v>
      </c>
      <c r="I47" s="280">
        <f t="shared" si="17"/>
        <v>0</v>
      </c>
      <c r="J47" s="280">
        <f t="shared" si="17"/>
        <v>0</v>
      </c>
      <c r="K47" s="280">
        <f t="shared" si="17"/>
        <v>138569128</v>
      </c>
      <c r="L47" s="280">
        <f t="shared" si="17"/>
        <v>138569128</v>
      </c>
      <c r="M47" s="280">
        <f aca="true" t="shared" si="18" ref="M47:AD47">M45+M46</f>
        <v>0</v>
      </c>
      <c r="N47" s="280">
        <f t="shared" si="18"/>
        <v>0</v>
      </c>
      <c r="O47" s="280">
        <f t="shared" si="18"/>
        <v>0</v>
      </c>
      <c r="P47" s="280">
        <f t="shared" si="18"/>
        <v>0</v>
      </c>
      <c r="Q47" s="280">
        <f t="shared" si="18"/>
        <v>0</v>
      </c>
      <c r="R47" s="280" t="e">
        <f t="shared" si="18"/>
        <v>#DIV/0!</v>
      </c>
      <c r="S47" s="280">
        <f t="shared" si="18"/>
        <v>0</v>
      </c>
      <c r="T47" s="280">
        <f t="shared" si="18"/>
        <v>0</v>
      </c>
      <c r="U47" s="280">
        <f t="shared" si="18"/>
        <v>0</v>
      </c>
      <c r="V47" s="280">
        <f t="shared" si="18"/>
        <v>0</v>
      </c>
      <c r="W47" s="280">
        <f t="shared" si="18"/>
        <v>0</v>
      </c>
      <c r="X47" s="280">
        <f t="shared" si="18"/>
        <v>0</v>
      </c>
      <c r="Y47" s="280">
        <f t="shared" si="18"/>
        <v>0</v>
      </c>
      <c r="Z47" s="280">
        <f t="shared" si="18"/>
        <v>0</v>
      </c>
      <c r="AA47" s="280">
        <f t="shared" si="18"/>
        <v>0</v>
      </c>
      <c r="AB47" s="280">
        <f t="shared" si="18"/>
        <v>0</v>
      </c>
      <c r="AC47" s="280">
        <f t="shared" si="18"/>
        <v>0</v>
      </c>
      <c r="AD47" s="280">
        <f t="shared" si="18"/>
        <v>0</v>
      </c>
      <c r="AE47" s="280">
        <f>AE45+AE46</f>
        <v>0</v>
      </c>
    </row>
    <row r="48" spans="1:25" ht="15.75">
      <c r="A48" s="124"/>
      <c r="B48" s="64"/>
      <c r="C48" s="250"/>
      <c r="D48" s="251"/>
      <c r="E48" s="252"/>
      <c r="F48" s="252"/>
      <c r="G48" s="252"/>
      <c r="H48" s="252"/>
      <c r="I48" s="252"/>
      <c r="J48" s="252"/>
      <c r="K48" s="246"/>
      <c r="L48" s="246"/>
      <c r="M48" s="246"/>
      <c r="N48" s="246"/>
      <c r="O48" s="246"/>
      <c r="P48" s="246"/>
      <c r="Q48" s="246"/>
      <c r="R48" s="246"/>
      <c r="S48" s="247"/>
      <c r="T48" s="247"/>
      <c r="U48" s="247"/>
      <c r="V48" s="247"/>
      <c r="W48" s="247"/>
      <c r="X48" s="247"/>
      <c r="Y48" s="1"/>
    </row>
    <row r="49" spans="1:24" ht="15.75" customHeight="1">
      <c r="A49" s="124"/>
      <c r="B49" s="64"/>
      <c r="C49" s="1063" t="s">
        <v>162</v>
      </c>
      <c r="D49" s="1063"/>
      <c r="E49" s="1063"/>
      <c r="F49" s="1063"/>
      <c r="G49" s="1063"/>
      <c r="H49" s="1063"/>
      <c r="I49" s="1063"/>
      <c r="J49" s="1063"/>
      <c r="K49" s="1063"/>
      <c r="L49" s="1063"/>
      <c r="M49" s="1063"/>
      <c r="N49" s="1063"/>
      <c r="O49" s="1063"/>
      <c r="P49" s="1063"/>
      <c r="Q49" s="1063"/>
      <c r="R49" s="1063"/>
      <c r="S49" s="1063"/>
      <c r="T49" s="312"/>
      <c r="U49" s="312"/>
      <c r="V49" s="312"/>
      <c r="W49" s="312"/>
      <c r="X49" s="312"/>
    </row>
    <row r="50" spans="1:24" ht="16.5" thickBot="1">
      <c r="A50" s="267" t="s">
        <v>163</v>
      </c>
      <c r="B50" s="267"/>
      <c r="C50" s="1042"/>
      <c r="D50" s="1042"/>
      <c r="E50" s="245"/>
      <c r="F50" s="245"/>
      <c r="G50" s="245"/>
      <c r="H50" s="245"/>
      <c r="I50" s="245"/>
      <c r="J50" s="245"/>
      <c r="K50" s="246"/>
      <c r="L50" s="246"/>
      <c r="M50" s="246"/>
      <c r="N50" s="246"/>
      <c r="O50" s="246"/>
      <c r="P50" s="246"/>
      <c r="Q50" s="246"/>
      <c r="R50" s="246"/>
      <c r="S50" s="247">
        <v>0</v>
      </c>
      <c r="T50" s="247"/>
      <c r="U50" s="247"/>
      <c r="V50" s="247"/>
      <c r="W50" s="247"/>
      <c r="X50" s="247"/>
    </row>
    <row r="51" spans="1:32" ht="27.75" customHeight="1">
      <c r="A51" s="261" t="s">
        <v>30</v>
      </c>
      <c r="B51" s="1035" t="s">
        <v>547</v>
      </c>
      <c r="C51" s="1036"/>
      <c r="D51" s="1037"/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0</v>
      </c>
      <c r="S51" s="268">
        <v>0</v>
      </c>
      <c r="T51" s="268">
        <v>0</v>
      </c>
      <c r="U51" s="268">
        <v>0</v>
      </c>
      <c r="V51" s="268">
        <v>0</v>
      </c>
      <c r="W51" s="268">
        <v>0</v>
      </c>
      <c r="X51" s="268">
        <v>0</v>
      </c>
      <c r="Y51" s="268">
        <v>0</v>
      </c>
      <c r="Z51" s="268">
        <v>0</v>
      </c>
      <c r="AA51" s="268">
        <v>0</v>
      </c>
      <c r="AB51" s="268">
        <v>0</v>
      </c>
      <c r="AC51" s="268">
        <v>0</v>
      </c>
      <c r="AD51" s="268">
        <v>0</v>
      </c>
      <c r="AE51" s="268">
        <v>0</v>
      </c>
      <c r="AF51" s="268">
        <v>0</v>
      </c>
    </row>
    <row r="52" spans="1:32" ht="27.75" customHeight="1">
      <c r="A52" s="262" t="s">
        <v>31</v>
      </c>
      <c r="B52" s="1053" t="s">
        <v>548</v>
      </c>
      <c r="C52" s="1054"/>
      <c r="D52" s="1055"/>
      <c r="E52" s="269">
        <f>'1.sz.m-önk.össze.bev'!E57</f>
        <v>12000000</v>
      </c>
      <c r="F52" s="269">
        <f>'1.sz.m-önk.össze.bev'!F57</f>
        <v>12000000</v>
      </c>
      <c r="G52" s="269">
        <f>'1.sz.m-önk.össze.bev'!G57</f>
        <v>0</v>
      </c>
      <c r="H52" s="269">
        <f>'1.sz.m-önk.össze.bev'!H57</f>
        <v>0</v>
      </c>
      <c r="I52" s="269">
        <f>'1.sz.m-önk.össze.bev'!I57</f>
        <v>0</v>
      </c>
      <c r="J52" s="269">
        <f>'1.sz.m-önk.össze.bev'!J57</f>
        <v>0</v>
      </c>
      <c r="K52" s="269">
        <f>'1.sz.m-önk.össze.bev'!K57</f>
        <v>12000000</v>
      </c>
      <c r="L52" s="269">
        <f>'1.sz.m-önk.össze.bev'!L57</f>
        <v>12000000</v>
      </c>
      <c r="M52" s="269">
        <f>'1.sz.m-önk.össze.bev'!M57</f>
        <v>32342</v>
      </c>
      <c r="N52" s="269">
        <f>'1.sz.m-önk.össze.bev'!N57</f>
        <v>0</v>
      </c>
      <c r="O52" s="269">
        <f>'1.sz.m-önk.össze.bev'!O57</f>
        <v>0</v>
      </c>
      <c r="P52" s="269">
        <f>'1.sz.m-önk.össze.bev'!P57</f>
        <v>0</v>
      </c>
      <c r="Q52" s="269">
        <f>'1.sz.m-önk.össze.bev'!Q57</f>
        <v>0</v>
      </c>
      <c r="R52" s="269" t="e">
        <f>'1.sz.m-önk.össze.bev'!R57</f>
        <v>#DIV/0!</v>
      </c>
      <c r="S52" s="269">
        <f>'1.sz.m-önk.össze.bev'!S57</f>
        <v>0</v>
      </c>
      <c r="T52" s="269">
        <f>'1.sz.m-önk.össze.bev'!T57</f>
        <v>0</v>
      </c>
      <c r="U52" s="269">
        <f>'1.sz.m-önk.össze.bev'!U57</f>
        <v>0</v>
      </c>
      <c r="V52" s="269">
        <f>'1.sz.m-önk.össze.bev'!V57</f>
        <v>0</v>
      </c>
      <c r="W52" s="269">
        <f>'1.sz.m-önk.össze.bev'!W57</f>
        <v>0</v>
      </c>
      <c r="X52" s="269">
        <f>'1.sz.m-önk.össze.bev'!X57</f>
        <v>0</v>
      </c>
      <c r="Y52" s="269">
        <f>'1.sz.m-önk.össze.bev'!Y57</f>
        <v>0</v>
      </c>
      <c r="Z52" s="269">
        <f>'1.sz.m-önk.össze.bev'!Z57</f>
        <v>0</v>
      </c>
      <c r="AA52" s="269">
        <f>'1.sz.m-önk.össze.bev'!AA57</f>
        <v>0</v>
      </c>
      <c r="AB52" s="269">
        <f>'1.sz.m-önk.össze.bev'!AB57</f>
        <v>0</v>
      </c>
      <c r="AC52" s="269">
        <f>'1.sz.m-önk.össze.bev'!AC57</f>
        <v>0</v>
      </c>
      <c r="AD52" s="269">
        <f>'1.sz.m-önk.össze.bev'!AD57</f>
        <v>0</v>
      </c>
      <c r="AE52" s="269">
        <f>'1.sz.m-önk.össze.bev'!AE57</f>
        <v>0</v>
      </c>
      <c r="AF52" s="269">
        <f>'1.sz.m-önk.össze.bev'!AF57</f>
        <v>0</v>
      </c>
    </row>
    <row r="53" spans="1:32" ht="27.75" customHeight="1" thickBot="1">
      <c r="A53" s="263" t="s">
        <v>10</v>
      </c>
      <c r="B53" s="1056" t="s">
        <v>549</v>
      </c>
      <c r="C53" s="1057"/>
      <c r="D53" s="1058"/>
      <c r="E53" s="270">
        <f aca="true" t="shared" si="19" ref="E53:J53">E51+E52</f>
        <v>12000000</v>
      </c>
      <c r="F53" s="270">
        <f t="shared" si="19"/>
        <v>12000000</v>
      </c>
      <c r="G53" s="270">
        <f t="shared" si="19"/>
        <v>0</v>
      </c>
      <c r="H53" s="270">
        <f t="shared" si="19"/>
        <v>0</v>
      </c>
      <c r="I53" s="270">
        <f t="shared" si="19"/>
        <v>0</v>
      </c>
      <c r="J53" s="270">
        <f t="shared" si="19"/>
        <v>0</v>
      </c>
      <c r="K53" s="270">
        <f aca="true" t="shared" si="20" ref="K53:AF53">K51+K52</f>
        <v>12000000</v>
      </c>
      <c r="L53" s="270">
        <f t="shared" si="20"/>
        <v>12000000</v>
      </c>
      <c r="M53" s="270">
        <f t="shared" si="20"/>
        <v>32342</v>
      </c>
      <c r="N53" s="270">
        <f t="shared" si="20"/>
        <v>0</v>
      </c>
      <c r="O53" s="270">
        <f t="shared" si="20"/>
        <v>0</v>
      </c>
      <c r="P53" s="270">
        <f t="shared" si="20"/>
        <v>0</v>
      </c>
      <c r="Q53" s="270">
        <f t="shared" si="20"/>
        <v>0</v>
      </c>
      <c r="R53" s="270" t="e">
        <f t="shared" si="20"/>
        <v>#DIV/0!</v>
      </c>
      <c r="S53" s="270">
        <f t="shared" si="20"/>
        <v>0</v>
      </c>
      <c r="T53" s="270">
        <f t="shared" si="20"/>
        <v>0</v>
      </c>
      <c r="U53" s="270">
        <f t="shared" si="20"/>
        <v>0</v>
      </c>
      <c r="V53" s="270">
        <f t="shared" si="20"/>
        <v>0</v>
      </c>
      <c r="W53" s="270">
        <f t="shared" si="20"/>
        <v>0</v>
      </c>
      <c r="X53" s="270">
        <f t="shared" si="20"/>
        <v>0</v>
      </c>
      <c r="Y53" s="270">
        <f t="shared" si="20"/>
        <v>0</v>
      </c>
      <c r="Z53" s="270">
        <f t="shared" si="20"/>
        <v>0</v>
      </c>
      <c r="AA53" s="270">
        <f t="shared" si="20"/>
        <v>0</v>
      </c>
      <c r="AB53" s="270">
        <f t="shared" si="20"/>
        <v>0</v>
      </c>
      <c r="AC53" s="270">
        <f t="shared" si="20"/>
        <v>0</v>
      </c>
      <c r="AD53" s="270">
        <f t="shared" si="20"/>
        <v>0</v>
      </c>
      <c r="AE53" s="270">
        <f t="shared" si="20"/>
        <v>0</v>
      </c>
      <c r="AF53" s="270">
        <f t="shared" si="20"/>
        <v>0</v>
      </c>
    </row>
    <row r="54" spans="1:29" ht="15.75">
      <c r="A54" s="124"/>
      <c r="B54" s="64"/>
      <c r="C54" s="250"/>
      <c r="D54" s="251"/>
      <c r="E54" s="252"/>
      <c r="F54" s="252"/>
      <c r="G54" s="252"/>
      <c r="H54" s="252"/>
      <c r="I54" s="252"/>
      <c r="J54" s="252"/>
      <c r="K54" s="246"/>
      <c r="L54" s="246"/>
      <c r="M54" s="246"/>
      <c r="N54" s="246"/>
      <c r="O54" s="246"/>
      <c r="P54" s="246"/>
      <c r="Q54" s="246"/>
      <c r="R54" s="246"/>
      <c r="S54" s="247"/>
      <c r="T54" s="247"/>
      <c r="U54" s="247"/>
      <c r="V54" s="247"/>
      <c r="W54" s="247"/>
      <c r="X54" s="247"/>
      <c r="AC54" s="81"/>
    </row>
    <row r="55" spans="1:25" ht="15.75" customHeight="1">
      <c r="A55" s="124"/>
      <c r="B55" s="64"/>
      <c r="C55" s="1062" t="s">
        <v>58</v>
      </c>
      <c r="D55" s="1062"/>
      <c r="E55" s="1062"/>
      <c r="F55" s="1062"/>
      <c r="G55" s="1062"/>
      <c r="H55" s="1062"/>
      <c r="I55" s="1062"/>
      <c r="J55" s="1062"/>
      <c r="K55" s="1062"/>
      <c r="L55" s="1062"/>
      <c r="M55" s="1062"/>
      <c r="N55" s="1062"/>
      <c r="O55" s="1062"/>
      <c r="P55" s="1062"/>
      <c r="Q55" s="1062"/>
      <c r="R55" s="1062"/>
      <c r="S55" s="1063"/>
      <c r="T55" s="312"/>
      <c r="U55" s="312"/>
      <c r="V55" s="312"/>
      <c r="W55" s="312"/>
      <c r="X55" s="312"/>
      <c r="Y55" s="140"/>
    </row>
    <row r="56" spans="1:24" ht="15.75">
      <c r="A56" s="124"/>
      <c r="B56" s="64"/>
      <c r="C56" s="253"/>
      <c r="D56" s="253"/>
      <c r="E56" s="253"/>
      <c r="F56" s="253"/>
      <c r="G56" s="253"/>
      <c r="H56" s="253"/>
      <c r="I56" s="253"/>
      <c r="J56" s="253"/>
      <c r="K56" s="254"/>
      <c r="L56" s="254"/>
      <c r="M56" s="254"/>
      <c r="N56" s="254"/>
      <c r="O56" s="254"/>
      <c r="P56" s="254"/>
      <c r="Q56" s="254"/>
      <c r="R56" s="254"/>
      <c r="S56" s="255"/>
      <c r="T56" s="255"/>
      <c r="U56" s="255"/>
      <c r="V56" s="255"/>
      <c r="W56" s="255"/>
      <c r="X56" s="255"/>
    </row>
    <row r="57" spans="1:24" ht="16.5" thickBot="1">
      <c r="A57" s="267" t="s">
        <v>201</v>
      </c>
      <c r="C57" s="1064"/>
      <c r="D57" s="1064"/>
      <c r="E57" s="253"/>
      <c r="F57" s="253"/>
      <c r="G57" s="253"/>
      <c r="H57" s="253"/>
      <c r="I57" s="253"/>
      <c r="J57" s="253"/>
      <c r="K57" s="254"/>
      <c r="L57" s="254"/>
      <c r="M57" s="254"/>
      <c r="N57" s="254"/>
      <c r="O57" s="254"/>
      <c r="P57" s="254"/>
      <c r="Q57" s="254"/>
      <c r="R57" s="254"/>
      <c r="S57" s="255"/>
      <c r="T57" s="255"/>
      <c r="U57" s="255"/>
      <c r="V57" s="255"/>
      <c r="W57" s="255"/>
      <c r="X57" s="255"/>
    </row>
    <row r="58" spans="1:31" ht="27" customHeight="1">
      <c r="A58" s="274" t="s">
        <v>30</v>
      </c>
      <c r="B58" s="1059" t="s">
        <v>164</v>
      </c>
      <c r="C58" s="1059"/>
      <c r="D58" s="1059"/>
      <c r="E58" s="275">
        <f>E59-E62</f>
        <v>141604907</v>
      </c>
      <c r="F58" s="275">
        <f>F59-F62</f>
        <v>112834907</v>
      </c>
      <c r="G58" s="275">
        <f>G59-G62</f>
        <v>0</v>
      </c>
      <c r="H58" s="275">
        <f>H59-H62</f>
        <v>0</v>
      </c>
      <c r="I58" s="275">
        <f>I59-I62</f>
        <v>0</v>
      </c>
      <c r="J58" s="275">
        <f aca="true" t="shared" si="21" ref="J58:AD58">J59-J62</f>
        <v>0</v>
      </c>
      <c r="K58" s="275">
        <f t="shared" si="21"/>
        <v>141604907</v>
      </c>
      <c r="L58" s="275">
        <f t="shared" si="21"/>
        <v>112834907</v>
      </c>
      <c r="M58" s="275">
        <f t="shared" si="21"/>
        <v>23408</v>
      </c>
      <c r="N58" s="275">
        <f t="shared" si="21"/>
        <v>0</v>
      </c>
      <c r="O58" s="275">
        <f t="shared" si="21"/>
        <v>0</v>
      </c>
      <c r="P58" s="275">
        <f t="shared" si="21"/>
        <v>0</v>
      </c>
      <c r="Q58" s="275">
        <f t="shared" si="21"/>
        <v>0</v>
      </c>
      <c r="R58" s="275" t="e">
        <f t="shared" si="21"/>
        <v>#DIV/0!</v>
      </c>
      <c r="S58" s="275">
        <f t="shared" si="21"/>
        <v>0</v>
      </c>
      <c r="T58" s="275">
        <f t="shared" si="21"/>
        <v>0</v>
      </c>
      <c r="U58" s="275">
        <f t="shared" si="21"/>
        <v>0</v>
      </c>
      <c r="V58" s="275">
        <f t="shared" si="21"/>
        <v>0</v>
      </c>
      <c r="W58" s="275">
        <f t="shared" si="21"/>
        <v>0</v>
      </c>
      <c r="X58" s="275">
        <f t="shared" si="21"/>
        <v>0</v>
      </c>
      <c r="Y58" s="275">
        <f t="shared" si="21"/>
        <v>0</v>
      </c>
      <c r="Z58" s="275">
        <f t="shared" si="21"/>
        <v>0</v>
      </c>
      <c r="AA58" s="275">
        <f t="shared" si="21"/>
        <v>0</v>
      </c>
      <c r="AB58" s="275">
        <f t="shared" si="21"/>
        <v>0</v>
      </c>
      <c r="AC58" s="275">
        <f t="shared" si="21"/>
        <v>0</v>
      </c>
      <c r="AD58" s="275">
        <f t="shared" si="21"/>
        <v>0</v>
      </c>
      <c r="AE58" s="275">
        <f>AE59-AE62</f>
        <v>0</v>
      </c>
    </row>
    <row r="59" spans="1:31" ht="27" customHeight="1">
      <c r="A59" s="271" t="s">
        <v>165</v>
      </c>
      <c r="B59" s="1060" t="s">
        <v>577</v>
      </c>
      <c r="C59" s="1060"/>
      <c r="D59" s="1060"/>
      <c r="E59" s="276">
        <f>'1.sz.m-önk.össze.bev'!E56</f>
        <v>150569128</v>
      </c>
      <c r="F59" s="276">
        <f>'1.sz.m-önk.össze.bev'!F56</f>
        <v>150569128</v>
      </c>
      <c r="G59" s="276">
        <f>'1.sz.m-önk.össze.bev'!G56</f>
        <v>0</v>
      </c>
      <c r="H59" s="276">
        <f>'1.sz.m-önk.össze.bev'!H56</f>
        <v>0</v>
      </c>
      <c r="I59" s="276">
        <f>'1.sz.m-önk.össze.bev'!I56</f>
        <v>0</v>
      </c>
      <c r="J59" s="276">
        <f>'1.sz.m-önk.össze.bev'!J56</f>
        <v>0</v>
      </c>
      <c r="K59" s="276">
        <f>'1.sz.m-önk.össze.bev'!K56</f>
        <v>150569128</v>
      </c>
      <c r="L59" s="276">
        <f>'1.sz.m-önk.össze.bev'!L56</f>
        <v>150569128</v>
      </c>
      <c r="M59" s="276">
        <f>'1.sz.m-önk.össze.bev'!M56</f>
        <v>32342</v>
      </c>
      <c r="N59" s="276">
        <f>'1.sz.m-önk.össze.bev'!N56</f>
        <v>0</v>
      </c>
      <c r="O59" s="276">
        <f>'1.sz.m-önk.össze.bev'!O56</f>
        <v>0</v>
      </c>
      <c r="P59" s="276">
        <f>'1.sz.m-önk.össze.bev'!P56</f>
        <v>0</v>
      </c>
      <c r="Q59" s="276">
        <f>'1.sz.m-önk.össze.bev'!Q56</f>
        <v>0</v>
      </c>
      <c r="R59" s="276" t="e">
        <f>'1.sz.m-önk.össze.bev'!R56</f>
        <v>#DIV/0!</v>
      </c>
      <c r="S59" s="276">
        <f>'1.sz.m-önk.össze.bev'!S56</f>
        <v>0</v>
      </c>
      <c r="T59" s="276">
        <f>'1.sz.m-önk.össze.bev'!T56</f>
        <v>0</v>
      </c>
      <c r="U59" s="276">
        <f>'1.sz.m-önk.össze.bev'!U56</f>
        <v>0</v>
      </c>
      <c r="V59" s="276">
        <f>'1.sz.m-önk.össze.bev'!V56</f>
        <v>0</v>
      </c>
      <c r="W59" s="276">
        <f>'1.sz.m-önk.össze.bev'!W56</f>
        <v>0</v>
      </c>
      <c r="X59" s="276">
        <f>'1.sz.m-önk.össze.bev'!X56</f>
        <v>0</v>
      </c>
      <c r="Y59" s="276">
        <f>'1.sz.m-önk.össze.bev'!Y56</f>
        <v>0</v>
      </c>
      <c r="Z59" s="276">
        <f>'1.sz.m-önk.össze.bev'!Z56</f>
        <v>0</v>
      </c>
      <c r="AA59" s="276">
        <f>'1.sz.m-önk.össze.bev'!AA56</f>
        <v>0</v>
      </c>
      <c r="AB59" s="276">
        <f>'1.sz.m-önk.össze.bev'!AB56</f>
        <v>0</v>
      </c>
      <c r="AC59" s="276">
        <f>'1.sz.m-önk.össze.bev'!AC56</f>
        <v>0</v>
      </c>
      <c r="AD59" s="276">
        <f>'1.sz.m-önk.össze.bev'!AD56</f>
        <v>0</v>
      </c>
      <c r="AE59" s="276">
        <f>'1.sz.m-önk.össze.bev'!AE56</f>
        <v>0</v>
      </c>
    </row>
    <row r="60" spans="1:31" ht="27" customHeight="1">
      <c r="A60" s="271" t="s">
        <v>166</v>
      </c>
      <c r="B60" s="1061" t="s">
        <v>209</v>
      </c>
      <c r="C60" s="1061"/>
      <c r="D60" s="1061"/>
      <c r="E60" s="276">
        <f>'1.sz.m-önk.össze.bev'!E59-'2.sz.m.összehasonlító'!B26</f>
        <v>128479128</v>
      </c>
      <c r="F60" s="276">
        <f>'1.sz.m-önk.össze.bev'!F59-'2.sz.m.összehasonlító'!C26</f>
        <v>128479128</v>
      </c>
      <c r="G60" s="276">
        <f>'1.sz.m-önk.össze.bev'!G59-'2.sz.m.összehasonlító'!D26</f>
        <v>0</v>
      </c>
      <c r="H60" s="276">
        <f>'1.sz.m-önk.össze.bev'!H59-'2.sz.m.összehasonlító'!E26</f>
        <v>0</v>
      </c>
      <c r="I60" s="276">
        <f>'1.sz.m-önk.össze.bev'!I59-'2.sz.m.összehasonlító'!F26</f>
        <v>0</v>
      </c>
      <c r="J60" s="276">
        <f>'1.sz.m-önk.össze.bev'!J59-'2.sz.m.összehasonlító'!G26</f>
        <v>0</v>
      </c>
      <c r="K60" s="276">
        <f>'1.sz.m-önk.össze.bev'!K59-'2.sz.m.összehasonlító'!B26</f>
        <v>128479128</v>
      </c>
      <c r="L60" s="276">
        <f>'1.sz.m-önk.össze.bev'!L59-'2.sz.m.összehasonlító'!C26</f>
        <v>128479128</v>
      </c>
      <c r="M60" s="276">
        <f>'1.sz.m-önk.össze.bev'!M59</f>
        <v>0</v>
      </c>
      <c r="N60" s="276">
        <f>'1.sz.m-önk.össze.bev'!N59</f>
        <v>0</v>
      </c>
      <c r="O60" s="276">
        <f>'1.sz.m-önk.össze.bev'!O59</f>
        <v>0</v>
      </c>
      <c r="P60" s="276">
        <f>'1.sz.m-önk.össze.bev'!P59</f>
        <v>0</v>
      </c>
      <c r="Q60" s="276">
        <f>'1.sz.m-önk.össze.bev'!Q59</f>
        <v>0</v>
      </c>
      <c r="R60" s="276" t="e">
        <f>'1.sz.m-önk.össze.bev'!R59</f>
        <v>#DIV/0!</v>
      </c>
      <c r="S60" s="276">
        <f>'1.sz.m-önk.össze.bev'!S59</f>
        <v>0</v>
      </c>
      <c r="T60" s="276">
        <f>'1.sz.m-önk.össze.bev'!T59</f>
        <v>0</v>
      </c>
      <c r="U60" s="276">
        <f>'1.sz.m-önk.össze.bev'!U59</f>
        <v>0</v>
      </c>
      <c r="V60" s="276">
        <f>'1.sz.m-önk.össze.bev'!V59</f>
        <v>0</v>
      </c>
      <c r="W60" s="276">
        <f>'1.sz.m-önk.össze.bev'!W59</f>
        <v>0</v>
      </c>
      <c r="X60" s="276">
        <f>'1.sz.m-önk.össze.bev'!X59</f>
        <v>0</v>
      </c>
      <c r="Y60" s="276">
        <f>'1.sz.m-önk.össze.bev'!Y59</f>
        <v>0</v>
      </c>
      <c r="Z60" s="276">
        <f>'1.sz.m-önk.össze.bev'!Z59</f>
        <v>0</v>
      </c>
      <c r="AA60" s="276">
        <f>'1.sz.m-önk.össze.bev'!AA59</f>
        <v>0</v>
      </c>
      <c r="AB60" s="276">
        <f>'1.sz.m-önk.össze.bev'!AB59</f>
        <v>0</v>
      </c>
      <c r="AC60" s="276">
        <f>'1.sz.m-önk.össze.bev'!AC59</f>
        <v>0</v>
      </c>
      <c r="AD60" s="276">
        <f>'1.sz.m-önk.össze.bev'!AD59</f>
        <v>0</v>
      </c>
      <c r="AE60" s="276">
        <f>'1.sz.m-önk.össze.bev'!AE59</f>
        <v>0</v>
      </c>
    </row>
    <row r="61" spans="1:31" ht="27" customHeight="1">
      <c r="A61" s="272" t="s">
        <v>167</v>
      </c>
      <c r="B61" s="1061" t="s">
        <v>210</v>
      </c>
      <c r="C61" s="1061"/>
      <c r="D61" s="1061"/>
      <c r="E61" s="276">
        <f>'1.sz.m-önk.össze.bev'!E57+'2.sz.m.összehasonlító'!B26</f>
        <v>22090000</v>
      </c>
      <c r="F61" s="276">
        <f>'1.sz.m-önk.össze.bev'!F57+'2.sz.m.összehasonlító'!C26</f>
        <v>22090000</v>
      </c>
      <c r="G61" s="276">
        <f>'1.sz.m-önk.össze.bev'!G57+'2.sz.m.összehasonlító'!D26</f>
        <v>0</v>
      </c>
      <c r="H61" s="276">
        <f>'1.sz.m-önk.össze.bev'!H57+'2.sz.m.összehasonlító'!E26</f>
        <v>0</v>
      </c>
      <c r="I61" s="276">
        <f>'1.sz.m-önk.össze.bev'!I57+'2.sz.m.összehasonlító'!F26</f>
        <v>0</v>
      </c>
      <c r="J61" s="276">
        <f>'1.sz.m-önk.össze.bev'!J57+'2.sz.m.összehasonlító'!G26</f>
        <v>0</v>
      </c>
      <c r="K61" s="276">
        <f>'1.sz.m-önk.össze.bev'!K57+'2.sz.m.összehasonlító'!B26</f>
        <v>22090000</v>
      </c>
      <c r="L61" s="276">
        <f>'1.sz.m-önk.össze.bev'!L57+'2.sz.m.összehasonlító'!C26</f>
        <v>22090000</v>
      </c>
      <c r="M61" s="276">
        <f>'1.sz.m-önk.össze.bev'!M57</f>
        <v>32342</v>
      </c>
      <c r="N61" s="276">
        <f>'1.sz.m-önk.össze.bev'!N57</f>
        <v>0</v>
      </c>
      <c r="O61" s="276">
        <f>'1.sz.m-önk.össze.bev'!O57</f>
        <v>0</v>
      </c>
      <c r="P61" s="276">
        <f>'1.sz.m-önk.össze.bev'!P57</f>
        <v>0</v>
      </c>
      <c r="Q61" s="276">
        <f>'1.sz.m-önk.össze.bev'!Q57</f>
        <v>0</v>
      </c>
      <c r="R61" s="276" t="e">
        <f>'1.sz.m-önk.össze.bev'!R57</f>
        <v>#DIV/0!</v>
      </c>
      <c r="S61" s="276">
        <f>'1.sz.m-önk.össze.bev'!S57</f>
        <v>0</v>
      </c>
      <c r="T61" s="276">
        <f>'1.sz.m-önk.össze.bev'!T57</f>
        <v>0</v>
      </c>
      <c r="U61" s="276">
        <f>'1.sz.m-önk.össze.bev'!U57</f>
        <v>0</v>
      </c>
      <c r="V61" s="276">
        <f>'1.sz.m-önk.össze.bev'!V57</f>
        <v>0</v>
      </c>
      <c r="W61" s="276">
        <f>'1.sz.m-önk.össze.bev'!W57</f>
        <v>0</v>
      </c>
      <c r="X61" s="276">
        <f>'1.sz.m-önk.össze.bev'!X57</f>
        <v>0</v>
      </c>
      <c r="Y61" s="276">
        <f>'1.sz.m-önk.össze.bev'!Y57</f>
        <v>0</v>
      </c>
      <c r="Z61" s="276">
        <f>'1.sz.m-önk.össze.bev'!Z57</f>
        <v>0</v>
      </c>
      <c r="AA61" s="276">
        <f>'1.sz.m-önk.össze.bev'!AA57</f>
        <v>0</v>
      </c>
      <c r="AB61" s="276">
        <f>'1.sz.m-önk.össze.bev'!AB57</f>
        <v>0</v>
      </c>
      <c r="AC61" s="276">
        <f>'1.sz.m-önk.össze.bev'!AC57</f>
        <v>0</v>
      </c>
      <c r="AD61" s="276">
        <f>'1.sz.m-önk.össze.bev'!AD57</f>
        <v>0</v>
      </c>
      <c r="AE61" s="276">
        <f>'1.sz.m-önk.össze.bev'!AE57</f>
        <v>0</v>
      </c>
    </row>
    <row r="62" spans="1:31" ht="27" customHeight="1">
      <c r="A62" s="273" t="s">
        <v>168</v>
      </c>
      <c r="B62" s="1060" t="s">
        <v>578</v>
      </c>
      <c r="C62" s="1060"/>
      <c r="D62" s="1060"/>
      <c r="E62" s="277">
        <f>E30</f>
        <v>8964221</v>
      </c>
      <c r="F62" s="277">
        <f>F30</f>
        <v>37734221</v>
      </c>
      <c r="G62" s="277">
        <f>G30</f>
        <v>0</v>
      </c>
      <c r="H62" s="277">
        <f>H30</f>
        <v>0</v>
      </c>
      <c r="I62" s="277">
        <f>I30</f>
        <v>0</v>
      </c>
      <c r="J62" s="277">
        <f aca="true" t="shared" si="22" ref="J62:AD62">J30</f>
        <v>0</v>
      </c>
      <c r="K62" s="277">
        <f t="shared" si="22"/>
        <v>8964221</v>
      </c>
      <c r="L62" s="277">
        <f t="shared" si="22"/>
        <v>37734221</v>
      </c>
      <c r="M62" s="277">
        <f t="shared" si="22"/>
        <v>8934</v>
      </c>
      <c r="N62" s="277">
        <f t="shared" si="22"/>
        <v>0</v>
      </c>
      <c r="O62" s="277">
        <f t="shared" si="22"/>
        <v>0</v>
      </c>
      <c r="P62" s="277">
        <f t="shared" si="22"/>
        <v>0</v>
      </c>
      <c r="Q62" s="277">
        <f t="shared" si="22"/>
        <v>0</v>
      </c>
      <c r="R62" s="277" t="e">
        <f t="shared" si="22"/>
        <v>#DIV/0!</v>
      </c>
      <c r="S62" s="277">
        <f t="shared" si="22"/>
        <v>0</v>
      </c>
      <c r="T62" s="277">
        <f t="shared" si="22"/>
        <v>0</v>
      </c>
      <c r="U62" s="277">
        <f t="shared" si="22"/>
        <v>0</v>
      </c>
      <c r="V62" s="277">
        <f t="shared" si="22"/>
        <v>0</v>
      </c>
      <c r="W62" s="277">
        <f t="shared" si="22"/>
        <v>0</v>
      </c>
      <c r="X62" s="277">
        <f t="shared" si="22"/>
        <v>0</v>
      </c>
      <c r="Y62" s="277">
        <f t="shared" si="22"/>
        <v>0</v>
      </c>
      <c r="Z62" s="277">
        <f t="shared" si="22"/>
        <v>0</v>
      </c>
      <c r="AA62" s="277">
        <f t="shared" si="22"/>
        <v>0</v>
      </c>
      <c r="AB62" s="277">
        <f t="shared" si="22"/>
        <v>0</v>
      </c>
      <c r="AC62" s="277">
        <f t="shared" si="22"/>
        <v>0</v>
      </c>
      <c r="AD62" s="277">
        <f t="shared" si="22"/>
        <v>0</v>
      </c>
      <c r="AE62" s="277">
        <f>AE30</f>
        <v>0</v>
      </c>
    </row>
    <row r="63" spans="1:31" ht="27" customHeight="1">
      <c r="A63" s="271" t="s">
        <v>169</v>
      </c>
      <c r="B63" s="1061" t="s">
        <v>211</v>
      </c>
      <c r="C63" s="1061"/>
      <c r="D63" s="1061"/>
      <c r="E63" s="276">
        <v>0</v>
      </c>
      <c r="F63" s="276">
        <f>F62</f>
        <v>37734221</v>
      </c>
      <c r="G63" s="276">
        <v>0</v>
      </c>
      <c r="H63" s="276">
        <v>0</v>
      </c>
      <c r="I63" s="276">
        <v>0</v>
      </c>
      <c r="J63" s="276">
        <v>0</v>
      </c>
      <c r="K63" s="276">
        <v>0</v>
      </c>
      <c r="L63" s="276">
        <f>L62</f>
        <v>37734221</v>
      </c>
      <c r="M63" s="276">
        <v>0</v>
      </c>
      <c r="N63" s="276">
        <v>0</v>
      </c>
      <c r="O63" s="276">
        <v>0</v>
      </c>
      <c r="P63" s="276">
        <v>0</v>
      </c>
      <c r="Q63" s="276">
        <v>0</v>
      </c>
      <c r="R63" s="276">
        <v>0</v>
      </c>
      <c r="S63" s="276">
        <v>0</v>
      </c>
      <c r="T63" s="276">
        <v>0</v>
      </c>
      <c r="U63" s="276">
        <v>0</v>
      </c>
      <c r="V63" s="276">
        <v>0</v>
      </c>
      <c r="W63" s="276">
        <v>0</v>
      </c>
      <c r="X63" s="276">
        <v>0</v>
      </c>
      <c r="Y63" s="276">
        <v>0</v>
      </c>
      <c r="Z63" s="276">
        <v>0</v>
      </c>
      <c r="AA63" s="276">
        <v>0</v>
      </c>
      <c r="AB63" s="276">
        <v>0</v>
      </c>
      <c r="AC63" s="276">
        <v>0</v>
      </c>
      <c r="AD63" s="276">
        <v>0</v>
      </c>
      <c r="AE63" s="276">
        <v>0</v>
      </c>
    </row>
    <row r="64" spans="1:31" ht="27" customHeight="1" thickBot="1">
      <c r="A64" s="278" t="s">
        <v>170</v>
      </c>
      <c r="B64" s="1052" t="s">
        <v>212</v>
      </c>
      <c r="C64" s="1052"/>
      <c r="D64" s="1052"/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  <c r="K64" s="279">
        <v>0</v>
      </c>
      <c r="L64" s="279">
        <v>0</v>
      </c>
      <c r="M64" s="279">
        <v>0</v>
      </c>
      <c r="N64" s="279">
        <v>0</v>
      </c>
      <c r="O64" s="279">
        <v>0</v>
      </c>
      <c r="P64" s="279">
        <v>0</v>
      </c>
      <c r="Q64" s="279">
        <v>0</v>
      </c>
      <c r="R64" s="279">
        <v>0</v>
      </c>
      <c r="S64" s="279">
        <v>0</v>
      </c>
      <c r="T64" s="279">
        <v>0</v>
      </c>
      <c r="U64" s="279">
        <v>0</v>
      </c>
      <c r="V64" s="279">
        <v>0</v>
      </c>
      <c r="W64" s="279">
        <v>0</v>
      </c>
      <c r="X64" s="279">
        <v>0</v>
      </c>
      <c r="Y64" s="279">
        <v>0</v>
      </c>
      <c r="Z64" s="279">
        <v>0</v>
      </c>
      <c r="AA64" s="279">
        <v>0</v>
      </c>
      <c r="AB64" s="279">
        <v>0</v>
      </c>
      <c r="AC64" s="279">
        <v>0</v>
      </c>
      <c r="AD64" s="279">
        <v>0</v>
      </c>
      <c r="AE64" s="279">
        <v>0</v>
      </c>
    </row>
  </sheetData>
  <sheetProtection/>
  <mergeCells count="40">
    <mergeCell ref="B63:D63"/>
    <mergeCell ref="C31:D31"/>
    <mergeCell ref="C49:S49"/>
    <mergeCell ref="A36:D36"/>
    <mergeCell ref="B41:D41"/>
    <mergeCell ref="C44:D44"/>
    <mergeCell ref="B46:D46"/>
    <mergeCell ref="B47:D47"/>
    <mergeCell ref="B45:D45"/>
    <mergeCell ref="C43:S43"/>
    <mergeCell ref="B64:D64"/>
    <mergeCell ref="B52:D52"/>
    <mergeCell ref="B53:D53"/>
    <mergeCell ref="B58:D58"/>
    <mergeCell ref="B59:D59"/>
    <mergeCell ref="B61:D61"/>
    <mergeCell ref="B60:D60"/>
    <mergeCell ref="C55:S55"/>
    <mergeCell ref="C57:D57"/>
    <mergeCell ref="B62:D62"/>
    <mergeCell ref="C39:S39"/>
    <mergeCell ref="C19:D19"/>
    <mergeCell ref="A1:Y1"/>
    <mergeCell ref="A3:D3"/>
    <mergeCell ref="B5:D5"/>
    <mergeCell ref="Y3:AE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&amp;C&amp;"Algerian,Normál"&amp;16BELED VÁROS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9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H15" sqref="H15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5" width="11.421875" style="13" hidden="1" customWidth="1"/>
    <col min="6" max="6" width="13.00390625" style="13" hidden="1" customWidth="1"/>
    <col min="7" max="7" width="11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2" width="11.421875" style="13" hidden="1" customWidth="1"/>
    <col min="13" max="13" width="11.8515625" style="13" hidden="1" customWidth="1"/>
    <col min="14" max="14" width="11.421875" style="13" hidden="1" customWidth="1"/>
    <col min="15" max="15" width="13.28125" style="13" customWidth="1"/>
    <col min="16" max="16384" width="9.140625" style="13" customWidth="1"/>
  </cols>
  <sheetData>
    <row r="1" spans="8:9" ht="12.75">
      <c r="H1" s="1072" t="s">
        <v>27</v>
      </c>
      <c r="I1" s="1072"/>
    </row>
    <row r="2" spans="1:9" ht="19.5">
      <c r="A2" s="1073" t="s">
        <v>21</v>
      </c>
      <c r="B2" s="1073"/>
      <c r="C2" s="1073"/>
      <c r="D2" s="1073"/>
      <c r="E2" s="1073"/>
      <c r="F2" s="1073"/>
      <c r="G2" s="1073"/>
      <c r="H2" s="1073"/>
      <c r="I2" s="1073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542</v>
      </c>
    </row>
    <row r="4" spans="1:9" ht="17.25" customHeight="1" thickBot="1">
      <c r="A4" s="1074" t="s">
        <v>207</v>
      </c>
      <c r="B4" s="1075"/>
      <c r="C4" s="1075"/>
      <c r="D4" s="1075"/>
      <c r="E4" s="1075"/>
      <c r="F4" s="1075"/>
      <c r="G4" s="1075"/>
      <c r="H4" s="1074"/>
      <c r="I4" s="1075"/>
    </row>
    <row r="5" spans="1:14" ht="33" customHeight="1" thickBot="1">
      <c r="A5" s="347" t="s">
        <v>7</v>
      </c>
      <c r="B5" s="444" t="s">
        <v>244</v>
      </c>
      <c r="C5" s="445" t="s">
        <v>242</v>
      </c>
      <c r="D5" s="445" t="s">
        <v>245</v>
      </c>
      <c r="E5" s="445" t="s">
        <v>248</v>
      </c>
      <c r="F5" s="445" t="s">
        <v>264</v>
      </c>
      <c r="G5" s="446" t="s">
        <v>270</v>
      </c>
      <c r="H5" s="395" t="s">
        <v>8</v>
      </c>
      <c r="I5" s="444" t="s">
        <v>244</v>
      </c>
      <c r="J5" s="445" t="s">
        <v>242</v>
      </c>
      <c r="K5" s="445" t="s">
        <v>245</v>
      </c>
      <c r="L5" s="445" t="s">
        <v>248</v>
      </c>
      <c r="M5" s="445" t="s">
        <v>264</v>
      </c>
      <c r="N5" s="446" t="s">
        <v>270</v>
      </c>
    </row>
    <row r="6" spans="1:14" ht="12.75">
      <c r="A6" s="349" t="s">
        <v>354</v>
      </c>
      <c r="B6" s="447">
        <f>'3.sz.m Önk  bev.'!E7</f>
        <v>131360000</v>
      </c>
      <c r="C6" s="447">
        <f>'3.sz.m Önk  bev.'!F7</f>
        <v>131360000</v>
      </c>
      <c r="D6" s="447">
        <f>'3.sz.m Önk  bev.'!G7</f>
        <v>0</v>
      </c>
      <c r="E6" s="447">
        <f>'3.sz.m Önk  bev.'!H7</f>
        <v>0</v>
      </c>
      <c r="F6" s="447">
        <f>'3.sz.m Önk  bev.'!I7</f>
        <v>0</v>
      </c>
      <c r="G6" s="447">
        <f>'3.sz.m Önk  bev.'!J7</f>
        <v>0</v>
      </c>
      <c r="H6" s="431" t="s">
        <v>180</v>
      </c>
      <c r="I6" s="467">
        <f>'4.sz.m.ÖNK kiadás'!E7+'5.1 sz. m Köz Hiv'!D31+'5.2 sz. m ÁMK'!D30+'üres lap'!D27</f>
        <v>163677296</v>
      </c>
      <c r="J6" s="467">
        <f>'4.sz.m.ÖNK kiadás'!F7+'5.1 sz. m Köz Hiv'!E31+'5.2 sz. m ÁMK'!E30+'üres lap'!E27</f>
        <v>163677296</v>
      </c>
      <c r="K6" s="468">
        <f>'4.sz.m.ÖNK kiadás'!G7+'5.1 sz. m Köz Hiv'!F31+'5.2 sz. m ÁMK'!F30+'üres lap'!F27</f>
        <v>0</v>
      </c>
      <c r="L6" s="468">
        <f>'4.sz.m.ÖNK kiadás'!H7+'5.1 sz. m Köz Hiv'!G31+'5.2 sz. m ÁMK'!G30+'üres lap'!G27</f>
        <v>0</v>
      </c>
      <c r="M6" s="468">
        <f>'4.sz.m.ÖNK kiadás'!I7+'5.1 sz. m Köz Hiv'!H31+'5.2 sz. m ÁMK'!H30+'üres lap'!H27</f>
        <v>0</v>
      </c>
      <c r="N6" s="468">
        <f>'4.sz.m.ÖNK kiadás'!J7+'5.1 sz. m Köz Hiv'!I31+'5.2 sz. m ÁMK'!I30+'üres lap'!I27</f>
        <v>0</v>
      </c>
    </row>
    <row r="7" spans="1:14" ht="12.75">
      <c r="A7" s="350" t="s">
        <v>355</v>
      </c>
      <c r="B7" s="449">
        <f>'3.sz.m Önk  bev.'!E21+'5.1 sz. m Köz Hiv'!D9+'5.2 sz. m ÁMK'!D9-8316000</f>
        <v>41772918</v>
      </c>
      <c r="C7" s="449">
        <f>'3.sz.m Önk  bev.'!F21+'5.1 sz. m Köz Hiv'!E9+'5.2 sz. m ÁMK'!E9-8316000</f>
        <v>41772918</v>
      </c>
      <c r="D7" s="449">
        <f>'3.sz.m Önk  bev.'!G21+'5.1 sz. m Köz Hiv'!F9+'5.2 sz. m ÁMK'!F9-7931</f>
        <v>-7931</v>
      </c>
      <c r="E7" s="449">
        <f>'3.sz.m Önk  bev.'!H21+'5.1 sz. m Köz Hiv'!G9+'5.2 sz. m ÁMK'!G9-7931</f>
        <v>-7931</v>
      </c>
      <c r="F7" s="449">
        <f>'3.sz.m Önk  bev.'!I21+'5.1 sz. m Köz Hiv'!H9+'5.2 sz. m ÁMK'!H9-7931</f>
        <v>-7931</v>
      </c>
      <c r="G7" s="449">
        <f>'3.sz.m Önk  bev.'!J21+'5.1 sz. m Köz Hiv'!I9+'5.2 sz. m ÁMK'!I9-7931</f>
        <v>-7931</v>
      </c>
      <c r="H7" s="432" t="s">
        <v>181</v>
      </c>
      <c r="I7" s="449">
        <f>'4.sz.m.ÖNK kiadás'!E8+'5.1 sz. m Köz Hiv'!D32+'5.2 sz. m ÁMK'!D31+'üres lap'!D28</f>
        <v>43314099</v>
      </c>
      <c r="J7" s="449">
        <f>'4.sz.m.ÖNK kiadás'!F8+'5.1 sz. m Köz Hiv'!E32+'5.2 sz. m ÁMK'!E31+'üres lap'!E28</f>
        <v>43314099</v>
      </c>
      <c r="K7" s="450">
        <f>'4.sz.m.ÖNK kiadás'!G8+'5.1 sz. m Köz Hiv'!F32+'5.2 sz. m ÁMK'!F31+'üres lap'!F28</f>
        <v>0</v>
      </c>
      <c r="L7" s="450">
        <f>'4.sz.m.ÖNK kiadás'!H8+'5.1 sz. m Köz Hiv'!G32+'5.2 sz. m ÁMK'!G31+'üres lap'!G28</f>
        <v>0</v>
      </c>
      <c r="M7" s="450">
        <f>'4.sz.m.ÖNK kiadás'!I8+'5.1 sz. m Köz Hiv'!H32+'5.2 sz. m ÁMK'!H31+'üres lap'!H28</f>
        <v>0</v>
      </c>
      <c r="N7" s="450">
        <f>'4.sz.m.ÖNK kiadás'!J8+'5.1 sz. m Köz Hiv'!I32+'5.2 sz. m ÁMK'!I31+'üres lap'!I28</f>
        <v>0</v>
      </c>
    </row>
    <row r="8" spans="1:14" ht="25.5">
      <c r="A8" s="350" t="s">
        <v>356</v>
      </c>
      <c r="B8" s="449">
        <f>'3.sz.m Önk  bev.'!E32+'5.1 sz. m Köz Hiv'!D11+'5.2 sz. m ÁMK'!D10</f>
        <v>279000033</v>
      </c>
      <c r="C8" s="449">
        <f>'3.sz.m Önk  bev.'!F32+'5.1 sz. m Köz Hiv'!E11+'5.2 sz. m ÁMK'!E10</f>
        <v>279000033</v>
      </c>
      <c r="D8" s="449">
        <f>'3.sz.m Önk  bev.'!G32+'5.1 sz. m Köz Hiv'!F11+'5.2 sz. m ÁMK'!F10</f>
        <v>0</v>
      </c>
      <c r="E8" s="449">
        <f>'3.sz.m Önk  bev.'!H32+'5.1 sz. m Köz Hiv'!G11+'5.2 sz. m ÁMK'!G10</f>
        <v>0</v>
      </c>
      <c r="F8" s="449">
        <f>'3.sz.m Önk  bev.'!I32+'5.1 sz. m Köz Hiv'!H11+'5.2 sz. m ÁMK'!H10</f>
        <v>0</v>
      </c>
      <c r="G8" s="449">
        <f>'3.sz.m Önk  bev.'!J32+'5.1 sz. m Köz Hiv'!I11+'5.2 sz. m ÁMK'!I10</f>
        <v>0</v>
      </c>
      <c r="H8" s="432" t="s">
        <v>182</v>
      </c>
      <c r="I8" s="449">
        <f>'4.sz.m.ÖNK kiadás'!E9+'5.1 sz. m Köz Hiv'!D33+'5.2 sz. m ÁMK'!D32+'üres lap'!D29</f>
        <v>129033720</v>
      </c>
      <c r="J8" s="449">
        <f>'4.sz.m.ÖNK kiadás'!F9+'5.1 sz. m Köz Hiv'!E33+'5.2 sz. m ÁMK'!E32+'üres lap'!E29</f>
        <v>129033720</v>
      </c>
      <c r="K8" s="450">
        <f>'4.sz.m.ÖNK kiadás'!G9+'5.1 sz. m Köz Hiv'!F33+'5.2 sz. m ÁMK'!F32+'üres lap'!F29</f>
        <v>0</v>
      </c>
      <c r="L8" s="450">
        <f>'4.sz.m.ÖNK kiadás'!H9+'5.1 sz. m Köz Hiv'!G33+'5.2 sz. m ÁMK'!G32+'üres lap'!G29</f>
        <v>0</v>
      </c>
      <c r="M8" s="450">
        <f>'4.sz.m.ÖNK kiadás'!I9+'5.1 sz. m Köz Hiv'!H33+'5.2 sz. m ÁMK'!H32+'üres lap'!H29</f>
        <v>0</v>
      </c>
      <c r="N8" s="450">
        <f>'4.sz.m.ÖNK kiadás'!J9+'5.1 sz. m Köz Hiv'!I33+'5.2 sz. m ÁMK'!I32+'üres lap'!I29</f>
        <v>0</v>
      </c>
    </row>
    <row r="9" spans="1:14" ht="12.75">
      <c r="A9" s="350" t="s">
        <v>357</v>
      </c>
      <c r="B9" s="449">
        <f>'3.sz.m Önk  bev.'!E50+'5.1 sz. m Köz Hiv'!D17+'5.2 sz. m ÁMK'!D16</f>
        <v>60000</v>
      </c>
      <c r="C9" s="449">
        <f>'3.sz.m Önk  bev.'!F50+'5.1 sz. m Köz Hiv'!E17+'5.2 sz. m ÁMK'!E16</f>
        <v>60000</v>
      </c>
      <c r="D9" s="449">
        <f>'3.sz.m Önk  bev.'!G50+'5.1 sz. m Köz Hiv'!F17+'5.2 sz. m ÁMK'!F16</f>
        <v>0</v>
      </c>
      <c r="E9" s="449">
        <f>'3.sz.m Önk  bev.'!H50+'5.1 sz. m Köz Hiv'!G17+'5.2 sz. m ÁMK'!G16</f>
        <v>0</v>
      </c>
      <c r="F9" s="449">
        <f>'3.sz.m Önk  bev.'!I50+'5.1 sz. m Köz Hiv'!H17+'5.2 sz. m ÁMK'!H16</f>
        <v>0</v>
      </c>
      <c r="G9" s="449">
        <f>'3.sz.m Önk  bev.'!J50+'5.1 sz. m Köz Hiv'!I17+'5.2 sz. m ÁMK'!I16</f>
        <v>0</v>
      </c>
      <c r="H9" s="432" t="s">
        <v>183</v>
      </c>
      <c r="I9" s="469">
        <f>'4.sz.m.ÖNK kiadás'!E10+'5.1 sz. m Köz Hiv'!D34+'5.2 sz. m ÁMK'!D33+'üres lap'!D30</f>
        <v>4774766</v>
      </c>
      <c r="J9" s="469">
        <f>'4.sz.m.ÖNK kiadás'!F10+'5.1 sz. m Köz Hiv'!E34+'5.2 sz. m ÁMK'!E33+'üres lap'!E30</f>
        <v>4774766</v>
      </c>
      <c r="K9" s="470">
        <f>'4.sz.m.ÖNK kiadás'!G10+'5.1 sz. m Köz Hiv'!F34+'5.2 sz. m ÁMK'!F33+'üres lap'!F30</f>
        <v>0</v>
      </c>
      <c r="L9" s="470">
        <f>'4.sz.m.ÖNK kiadás'!H10+'5.1 sz. m Köz Hiv'!G34+'5.2 sz. m ÁMK'!G33+'üres lap'!G30</f>
        <v>0</v>
      </c>
      <c r="M9" s="470">
        <f>'4.sz.m.ÖNK kiadás'!I10+'5.1 sz. m Köz Hiv'!H34+'5.2 sz. m ÁMK'!H33+'üres lap'!H30</f>
        <v>0</v>
      </c>
      <c r="N9" s="470">
        <f>'4.sz.m.ÖNK kiadás'!J10+'5.1 sz. m Köz Hiv'!I34+'5.2 sz. m ÁMK'!I33+'üres lap'!I30</f>
        <v>0</v>
      </c>
    </row>
    <row r="10" spans="1:15" ht="12.75">
      <c r="A10" s="350"/>
      <c r="B10" s="449"/>
      <c r="C10" s="449"/>
      <c r="D10" s="449"/>
      <c r="E10" s="449"/>
      <c r="F10" s="449"/>
      <c r="G10" s="449"/>
      <c r="H10" s="433" t="s">
        <v>184</v>
      </c>
      <c r="I10" s="449">
        <f>'4.sz.m.ÖNK kiadás'!E11+'5.1 sz. m Köz Hiv'!D35+'5.2 sz. m ÁMK'!D34+'üres lap'!D31</f>
        <v>143300320</v>
      </c>
      <c r="J10" s="449">
        <f>'4.sz.m.ÖNK kiadás'!F11+'5.1 sz. m Köz Hiv'!E35+'5.2 sz. m ÁMK'!E34+'üres lap'!E31</f>
        <v>143481377</v>
      </c>
      <c r="K10" s="450">
        <f>'4.sz.m.ÖNK kiadás'!G11+'5.1 sz. m Köz Hiv'!F35+'5.2 sz. m ÁMK'!F34+'üres lap'!F31</f>
        <v>0</v>
      </c>
      <c r="L10" s="450">
        <f>'4.sz.m.ÖNK kiadás'!H11+'5.1 sz. m Köz Hiv'!G35+'5.2 sz. m ÁMK'!G34+'üres lap'!G31</f>
        <v>0</v>
      </c>
      <c r="M10" s="450">
        <f>'4.sz.m.ÖNK kiadás'!I11+'5.1 sz. m Köz Hiv'!H35+'5.2 sz. m ÁMK'!H34+'üres lap'!H31</f>
        <v>0</v>
      </c>
      <c r="N10" s="450">
        <f>'4.sz.m.ÖNK kiadás'!J11+'5.1 sz. m Köz Hiv'!I35+'5.2 sz. m ÁMK'!I34+'üres lap'!I31</f>
        <v>0</v>
      </c>
      <c r="O10" s="31"/>
    </row>
    <row r="11" spans="1:14" ht="12.75">
      <c r="A11" s="350"/>
      <c r="B11" s="449"/>
      <c r="C11" s="449"/>
      <c r="D11" s="449"/>
      <c r="E11" s="449"/>
      <c r="F11" s="449"/>
      <c r="G11" s="449"/>
      <c r="H11" s="432" t="s">
        <v>185</v>
      </c>
      <c r="I11" s="469">
        <f>'4.sz.m.ÖNK kiadás'!E25</f>
        <v>87607657</v>
      </c>
      <c r="J11" s="469">
        <f>'4.sz.m.ÖNK kiadás'!F25</f>
        <v>58656600</v>
      </c>
      <c r="K11" s="470">
        <f>'4.sz.m.ÖNK kiadás'!G25</f>
        <v>0</v>
      </c>
      <c r="L11" s="470">
        <f>'4.sz.m.ÖNK kiadás'!H25</f>
        <v>0</v>
      </c>
      <c r="M11" s="470">
        <f>'4.sz.m.ÖNK kiadás'!I25</f>
        <v>0</v>
      </c>
      <c r="N11" s="470">
        <f>'4.sz.m.ÖNK kiadás'!J25</f>
        <v>0</v>
      </c>
    </row>
    <row r="12" spans="1:14" ht="12.75" hidden="1">
      <c r="A12" s="351"/>
      <c r="B12" s="451"/>
      <c r="C12" s="451"/>
      <c r="D12" s="451"/>
      <c r="E12" s="451"/>
      <c r="F12" s="451"/>
      <c r="G12" s="451"/>
      <c r="H12" s="434"/>
      <c r="I12" s="451"/>
      <c r="J12" s="451"/>
      <c r="K12" s="452"/>
      <c r="L12" s="452"/>
      <c r="M12" s="452"/>
      <c r="N12" s="452"/>
    </row>
    <row r="13" spans="1:14" ht="16.5" customHeight="1" hidden="1" thickBot="1">
      <c r="A13" s="352"/>
      <c r="B13" s="453"/>
      <c r="C13" s="453"/>
      <c r="D13" s="453"/>
      <c r="E13" s="453"/>
      <c r="F13" s="453"/>
      <c r="G13" s="453"/>
      <c r="H13" s="435"/>
      <c r="I13" s="453"/>
      <c r="J13" s="453"/>
      <c r="K13" s="454"/>
      <c r="L13" s="454"/>
      <c r="M13" s="454"/>
      <c r="N13" s="454"/>
    </row>
    <row r="14" spans="1:14" ht="24" customHeight="1" thickBot="1">
      <c r="A14" s="353" t="s">
        <v>187</v>
      </c>
      <c r="B14" s="455">
        <f aca="true" t="shared" si="0" ref="B14:G14">SUM(B6:B9)</f>
        <v>452192951</v>
      </c>
      <c r="C14" s="455">
        <f t="shared" si="0"/>
        <v>452192951</v>
      </c>
      <c r="D14" s="455">
        <f t="shared" si="0"/>
        <v>-7931</v>
      </c>
      <c r="E14" s="455">
        <f t="shared" si="0"/>
        <v>-7931</v>
      </c>
      <c r="F14" s="455">
        <f t="shared" si="0"/>
        <v>-7931</v>
      </c>
      <c r="G14" s="455">
        <f t="shared" si="0"/>
        <v>-7931</v>
      </c>
      <c r="H14" s="667" t="s">
        <v>188</v>
      </c>
      <c r="I14" s="455">
        <f aca="true" t="shared" si="1" ref="I14:N14">SUM(I6:I13)</f>
        <v>571707858</v>
      </c>
      <c r="J14" s="455">
        <f t="shared" si="1"/>
        <v>542937858</v>
      </c>
      <c r="K14" s="456">
        <f t="shared" si="1"/>
        <v>0</v>
      </c>
      <c r="L14" s="456">
        <f t="shared" si="1"/>
        <v>0</v>
      </c>
      <c r="M14" s="456">
        <f t="shared" si="1"/>
        <v>0</v>
      </c>
      <c r="N14" s="456">
        <f t="shared" si="1"/>
        <v>0</v>
      </c>
    </row>
    <row r="15" spans="1:14" ht="18.75" customHeight="1">
      <c r="A15" s="354" t="s">
        <v>576</v>
      </c>
      <c r="B15" s="348">
        <f>'3.sz.m Önk  bev.'!E59+'5.1 sz. m Köz Hiv'!D22+'5.2 sz. m ÁMK'!D21-B26</f>
        <v>128479128</v>
      </c>
      <c r="C15" s="348">
        <f>'3.sz.m Önk  bev.'!F59+'5.1 sz. m Köz Hiv'!E22+'5.2 sz. m ÁMK'!E21-10090000</f>
        <v>128479128</v>
      </c>
      <c r="D15" s="348">
        <f>'3.sz.m Önk  bev.'!G59+'5.1 sz. m Köz Hiv'!F22+'5.2 sz. m ÁMK'!F21</f>
        <v>0</v>
      </c>
      <c r="E15" s="348">
        <f>'3.sz.m Önk  bev.'!H59+'5.1 sz. m Köz Hiv'!G22+'5.2 sz. m ÁMK'!G21</f>
        <v>0</v>
      </c>
      <c r="F15" s="348">
        <f>'3.sz.m Önk  bev.'!I59+'5.1 sz. m Köz Hiv'!H22+'5.2 sz. m ÁMK'!H21</f>
        <v>0</v>
      </c>
      <c r="G15" s="348">
        <f>'3.sz.m Önk  bev.'!J59+'5.1 sz. m Köz Hiv'!I22+'5.2 sz. m ÁMK'!I21</f>
        <v>0</v>
      </c>
      <c r="H15" s="431" t="s">
        <v>584</v>
      </c>
      <c r="I15" s="447">
        <v>0</v>
      </c>
      <c r="J15" s="447">
        <f>'4.sz.m.ÖNK kiadás'!F34</f>
        <v>28770000</v>
      </c>
      <c r="K15" s="448">
        <v>0</v>
      </c>
      <c r="L15" s="448">
        <v>0</v>
      </c>
      <c r="M15" s="448">
        <v>0</v>
      </c>
      <c r="N15" s="448">
        <v>0</v>
      </c>
    </row>
    <row r="16" spans="1:14" ht="15" customHeight="1" thickBot="1">
      <c r="A16" s="355" t="s">
        <v>537</v>
      </c>
      <c r="B16" s="457"/>
      <c r="C16" s="457"/>
      <c r="D16" s="457"/>
      <c r="E16" s="457"/>
      <c r="F16" s="457"/>
      <c r="G16" s="457">
        <f>'3.sz.m Önk  bev.'!J58</f>
        <v>0</v>
      </c>
      <c r="H16" s="434" t="s">
        <v>495</v>
      </c>
      <c r="I16" s="451">
        <f>'4.sz.m.ÖNK kiadás'!E36</f>
        <v>8964221</v>
      </c>
      <c r="J16" s="451">
        <f>'4.sz.m.ÖNK kiadás'!F36</f>
        <v>8964221</v>
      </c>
      <c r="K16" s="451">
        <f>'4.sz.m.ÖNK kiadás'!G36</f>
        <v>0</v>
      </c>
      <c r="L16" s="451">
        <f>'4.sz.m.ÖNK kiadás'!H36</f>
        <v>0</v>
      </c>
      <c r="M16" s="451">
        <f>'4.sz.m.ÖNK kiadás'!I36</f>
        <v>0</v>
      </c>
      <c r="N16" s="451">
        <f>'4.sz.m.ÖNK kiadás'!J36</f>
        <v>0</v>
      </c>
    </row>
    <row r="17" spans="1:14" ht="25.5" customHeight="1" thickBot="1">
      <c r="A17" s="356" t="s">
        <v>192</v>
      </c>
      <c r="B17" s="458">
        <f aca="true" t="shared" si="2" ref="B17:G17">SUM(B15:B16)</f>
        <v>128479128</v>
      </c>
      <c r="C17" s="458">
        <f t="shared" si="2"/>
        <v>128479128</v>
      </c>
      <c r="D17" s="458">
        <f t="shared" si="2"/>
        <v>0</v>
      </c>
      <c r="E17" s="458">
        <f t="shared" si="2"/>
        <v>0</v>
      </c>
      <c r="F17" s="458">
        <f t="shared" si="2"/>
        <v>0</v>
      </c>
      <c r="G17" s="458">
        <f t="shared" si="2"/>
        <v>0</v>
      </c>
      <c r="H17" s="436" t="s">
        <v>199</v>
      </c>
      <c r="I17" s="458">
        <f aca="true" t="shared" si="3" ref="I17:N17">SUM(I15:I16)</f>
        <v>8964221</v>
      </c>
      <c r="J17" s="458">
        <f t="shared" si="3"/>
        <v>37734221</v>
      </c>
      <c r="K17" s="459">
        <f t="shared" si="3"/>
        <v>0</v>
      </c>
      <c r="L17" s="459">
        <f t="shared" si="3"/>
        <v>0</v>
      </c>
      <c r="M17" s="459">
        <f t="shared" si="3"/>
        <v>0</v>
      </c>
      <c r="N17" s="459">
        <f t="shared" si="3"/>
        <v>0</v>
      </c>
    </row>
    <row r="18" spans="1:14" ht="22.5" customHeight="1" thickBot="1">
      <c r="A18" s="357" t="s">
        <v>172</v>
      </c>
      <c r="B18" s="460">
        <f aca="true" t="shared" si="4" ref="B18:G18">B14+B17</f>
        <v>580672079</v>
      </c>
      <c r="C18" s="460">
        <f t="shared" si="4"/>
        <v>580672079</v>
      </c>
      <c r="D18" s="460">
        <f t="shared" si="4"/>
        <v>-7931</v>
      </c>
      <c r="E18" s="460">
        <f t="shared" si="4"/>
        <v>-7931</v>
      </c>
      <c r="F18" s="460">
        <f t="shared" si="4"/>
        <v>-7931</v>
      </c>
      <c r="G18" s="460">
        <f t="shared" si="4"/>
        <v>-7931</v>
      </c>
      <c r="H18" s="437" t="s">
        <v>173</v>
      </c>
      <c r="I18" s="460">
        <f aca="true" t="shared" si="5" ref="I18:N18">I14+I17</f>
        <v>580672079</v>
      </c>
      <c r="J18" s="460">
        <f t="shared" si="5"/>
        <v>580672079</v>
      </c>
      <c r="K18" s="461">
        <f t="shared" si="5"/>
        <v>0</v>
      </c>
      <c r="L18" s="461">
        <f t="shared" si="5"/>
        <v>0</v>
      </c>
      <c r="M18" s="461">
        <f t="shared" si="5"/>
        <v>0</v>
      </c>
      <c r="N18" s="461">
        <f t="shared" si="5"/>
        <v>0</v>
      </c>
    </row>
    <row r="19" spans="1:11" ht="22.5" customHeight="1" thickBot="1">
      <c r="A19" s="1074" t="s">
        <v>208</v>
      </c>
      <c r="B19" s="1075"/>
      <c r="C19" s="1075"/>
      <c r="D19" s="1075"/>
      <c r="E19" s="1075"/>
      <c r="F19" s="1075"/>
      <c r="G19" s="1075"/>
      <c r="H19" s="1074"/>
      <c r="I19" s="1075"/>
      <c r="J19" s="31"/>
      <c r="K19" s="31"/>
    </row>
    <row r="20" spans="1:16" ht="12.75">
      <c r="A20" s="349" t="s">
        <v>174</v>
      </c>
      <c r="B20" s="462">
        <f>'3.sz.m Önk  bev.'!E43+'5.1 sz. m Köz Hiv'!D14+'5.2 sz. m ÁMK'!D13</f>
        <v>6000000</v>
      </c>
      <c r="C20" s="462">
        <f>'3.sz.m Önk  bev.'!F41+'5.1 sz. m Köz Hiv'!E14+'5.2 sz. m ÁMK'!E13</f>
        <v>6000000</v>
      </c>
      <c r="D20" s="462">
        <f>'3.sz.m Önk  bev.'!G41+'5.1 sz. m Köz Hiv'!F14+'5.2 sz. m ÁMK'!F13</f>
        <v>0</v>
      </c>
      <c r="E20" s="462">
        <f>'3.sz.m Önk  bev.'!H41+'5.1 sz. m Köz Hiv'!G14+'5.2 sz. m ÁMK'!G13</f>
        <v>0</v>
      </c>
      <c r="F20" s="462">
        <f>'3.sz.m Önk  bev.'!I41+'5.1 sz. m Köz Hiv'!H14+'5.2 sz. m ÁMK'!H13</f>
        <v>0</v>
      </c>
      <c r="G20" s="462">
        <f>'3.sz.m Önk  bev.'!J41+'5.1 sz. m Köz Hiv'!I14+'5.2 sz. m ÁMK'!I13</f>
        <v>0</v>
      </c>
      <c r="H20" s="438" t="s">
        <v>177</v>
      </c>
      <c r="I20" s="467">
        <f>'4.sz.m.ÖNK kiadás'!E18+'5.1 sz. m Köz Hiv'!D37+'5.2 sz. m ÁMK'!D36</f>
        <v>2406000</v>
      </c>
      <c r="J20" s="467">
        <f>'4.sz.m.ÖNK kiadás'!F18+'5.1 sz. m Köz Hiv'!E37+'5.2 sz. m ÁMK'!E36</f>
        <v>2406000</v>
      </c>
      <c r="K20" s="467">
        <f>'4.sz.m.ÖNK kiadás'!G18+'5.1 sz. m Köz Hiv'!F37+'5.2 sz. m ÁMK'!F36</f>
        <v>0</v>
      </c>
      <c r="L20" s="467">
        <f>'4.sz.m.ÖNK kiadás'!H18+'5.1 sz. m Köz Hiv'!G37+'5.2 sz. m ÁMK'!G36</f>
        <v>0</v>
      </c>
      <c r="M20" s="467">
        <f>'4.sz.m.ÖNK kiadás'!I18+'5.1 sz. m Köz Hiv'!H37+'5.2 sz. m ÁMK'!H36</f>
        <v>0</v>
      </c>
      <c r="N20" s="467">
        <f>'4.sz.m.ÖNK kiadás'!J18+'5.1 sz. m Köz Hiv'!I37+'5.2 sz. m ÁMK'!I36</f>
        <v>0</v>
      </c>
      <c r="O20" s="31"/>
      <c r="P20" s="31"/>
    </row>
    <row r="21" spans="1:15" ht="12.75">
      <c r="A21" s="350" t="s">
        <v>175</v>
      </c>
      <c r="B21" s="449">
        <v>0</v>
      </c>
      <c r="C21" s="449"/>
      <c r="D21" s="449">
        <v>7931</v>
      </c>
      <c r="E21" s="449">
        <v>7931</v>
      </c>
      <c r="F21" s="449">
        <v>7931</v>
      </c>
      <c r="G21" s="449"/>
      <c r="H21" s="432" t="s">
        <v>178</v>
      </c>
      <c r="I21" s="449">
        <f>'4.sz.m.ÖNK kiadás'!E19</f>
        <v>29000000</v>
      </c>
      <c r="J21" s="449">
        <f>'4.sz.m.ÖNK kiadás'!F19+'5.2 sz. m ÁMK'!E38</f>
        <v>29000000</v>
      </c>
      <c r="K21" s="449">
        <f>'4.sz.m.ÖNK kiadás'!G19+'5.2 sz. m ÁMK'!F38</f>
        <v>0</v>
      </c>
      <c r="L21" s="449">
        <f>'4.sz.m.ÖNK kiadás'!H19+'5.2 sz. m ÁMK'!G38</f>
        <v>0</v>
      </c>
      <c r="M21" s="449">
        <f>'4.sz.m.ÖNK kiadás'!I19+'5.2 sz. m ÁMK'!H38</f>
        <v>0</v>
      </c>
      <c r="N21" s="449">
        <f>'4.sz.m.ÖNK kiadás'!J19+'5.2 sz. m ÁMK'!I38</f>
        <v>0</v>
      </c>
      <c r="O21" s="31"/>
    </row>
    <row r="22" spans="1:14" ht="12.75">
      <c r="A22" s="350" t="s">
        <v>176</v>
      </c>
      <c r="B22" s="449">
        <v>8316000</v>
      </c>
      <c r="C22" s="449">
        <v>8316000</v>
      </c>
      <c r="D22" s="449">
        <f>'3.sz.m Önk  bev.'!G52</f>
        <v>0</v>
      </c>
      <c r="E22" s="449">
        <f>'3.sz.m Önk  bev.'!H52</f>
        <v>0</v>
      </c>
      <c r="F22" s="449">
        <f>'3.sz.m Önk  bev.'!I52</f>
        <v>0</v>
      </c>
      <c r="G22" s="449">
        <f>'3.sz.m Önk  bev.'!J52+7931</f>
        <v>7931</v>
      </c>
      <c r="H22" s="432" t="s">
        <v>179</v>
      </c>
      <c r="I22" s="449">
        <f>'4.sz.m.ÖNK kiadás'!E20</f>
        <v>5000000</v>
      </c>
      <c r="J22" s="449">
        <f>'4.sz.m.ÖNK kiadás'!F20</f>
        <v>5000000</v>
      </c>
      <c r="K22" s="449">
        <f>'4.sz.m.ÖNK kiadás'!G20</f>
        <v>0</v>
      </c>
      <c r="L22" s="449">
        <f>'4.sz.m.ÖNK kiadás'!H20</f>
        <v>0</v>
      </c>
      <c r="M22" s="449">
        <f>'4.sz.m.ÖNK kiadás'!I20</f>
        <v>0</v>
      </c>
      <c r="N22" s="449">
        <f>'4.sz.m.ÖNK kiadás'!J20</f>
        <v>0</v>
      </c>
    </row>
    <row r="23" spans="1:14" ht="13.5" thickBot="1">
      <c r="A23" s="350"/>
      <c r="B23" s="449"/>
      <c r="C23" s="449"/>
      <c r="D23" s="449"/>
      <c r="E23" s="449"/>
      <c r="F23" s="449"/>
      <c r="G23" s="449"/>
      <c r="H23" s="432" t="s">
        <v>186</v>
      </c>
      <c r="I23" s="449"/>
      <c r="J23" s="449"/>
      <c r="K23" s="450"/>
      <c r="L23" s="450"/>
      <c r="M23" s="450"/>
      <c r="N23" s="450"/>
    </row>
    <row r="24" spans="1:14" ht="13.5" hidden="1" thickBot="1">
      <c r="A24" s="359"/>
      <c r="B24" s="451"/>
      <c r="C24" s="451"/>
      <c r="D24" s="451"/>
      <c r="E24" s="451"/>
      <c r="F24" s="451"/>
      <c r="G24" s="451"/>
      <c r="H24" s="434"/>
      <c r="I24" s="451"/>
      <c r="J24" s="451"/>
      <c r="K24" s="452"/>
      <c r="L24" s="452"/>
      <c r="M24" s="452"/>
      <c r="N24" s="452"/>
    </row>
    <row r="25" spans="1:14" ht="13.5" thickBot="1">
      <c r="A25" s="360" t="s">
        <v>190</v>
      </c>
      <c r="B25" s="460">
        <f aca="true" t="shared" si="6" ref="B25:G25">SUM(B20:B23)</f>
        <v>14316000</v>
      </c>
      <c r="C25" s="460">
        <f t="shared" si="6"/>
        <v>14316000</v>
      </c>
      <c r="D25" s="460">
        <f t="shared" si="6"/>
        <v>7931</v>
      </c>
      <c r="E25" s="460">
        <f t="shared" si="6"/>
        <v>7931</v>
      </c>
      <c r="F25" s="460">
        <f t="shared" si="6"/>
        <v>7931</v>
      </c>
      <c r="G25" s="460">
        <f t="shared" si="6"/>
        <v>7931</v>
      </c>
      <c r="H25" s="439" t="s">
        <v>189</v>
      </c>
      <c r="I25" s="471">
        <f aca="true" t="shared" si="7" ref="I25:N25">SUM(I20:I24)</f>
        <v>36406000</v>
      </c>
      <c r="J25" s="471">
        <f t="shared" si="7"/>
        <v>36406000</v>
      </c>
      <c r="K25" s="472">
        <f t="shared" si="7"/>
        <v>0</v>
      </c>
      <c r="L25" s="472">
        <f t="shared" si="7"/>
        <v>0</v>
      </c>
      <c r="M25" s="472">
        <f t="shared" si="7"/>
        <v>0</v>
      </c>
      <c r="N25" s="472">
        <f t="shared" si="7"/>
        <v>0</v>
      </c>
    </row>
    <row r="26" spans="1:14" ht="15" customHeight="1">
      <c r="A26" s="354" t="s">
        <v>576</v>
      </c>
      <c r="B26" s="463">
        <v>10090000</v>
      </c>
      <c r="C26" s="463">
        <v>10090000</v>
      </c>
      <c r="D26" s="463"/>
      <c r="E26" s="463"/>
      <c r="F26" s="463"/>
      <c r="G26" s="463"/>
      <c r="H26" s="440" t="s">
        <v>191</v>
      </c>
      <c r="I26" s="447"/>
      <c r="J26" s="447"/>
      <c r="K26" s="448"/>
      <c r="L26" s="448"/>
      <c r="M26" s="448"/>
      <c r="N26" s="448"/>
    </row>
    <row r="27" spans="1:14" ht="13.5" thickBot="1">
      <c r="A27" s="355" t="s">
        <v>171</v>
      </c>
      <c r="B27" s="464">
        <f>'3.sz.m Önk  bev.'!E57</f>
        <v>12000000</v>
      </c>
      <c r="C27" s="464">
        <f>'3.sz.m Önk  bev.'!F57</f>
        <v>12000000</v>
      </c>
      <c r="D27" s="464">
        <f>'3.sz.m Önk  bev.'!G57</f>
        <v>0</v>
      </c>
      <c r="E27" s="464">
        <f>'3.sz.m Önk  bev.'!H57</f>
        <v>0</v>
      </c>
      <c r="F27" s="464">
        <f>'3.sz.m Önk  bev.'!I57</f>
        <v>0</v>
      </c>
      <c r="G27" s="464">
        <f>'3.sz.m Önk  bev.'!J57</f>
        <v>0</v>
      </c>
      <c r="H27" s="441"/>
      <c r="I27" s="451"/>
      <c r="J27" s="451"/>
      <c r="K27" s="452"/>
      <c r="L27" s="452"/>
      <c r="M27" s="452"/>
      <c r="N27" s="452"/>
    </row>
    <row r="28" spans="1:14" ht="25.5" customHeight="1" thickBot="1">
      <c r="A28" s="361" t="s">
        <v>193</v>
      </c>
      <c r="B28" s="458">
        <f aca="true" t="shared" si="8" ref="B28:G28">SUM(B26:B27)</f>
        <v>22090000</v>
      </c>
      <c r="C28" s="458">
        <f t="shared" si="8"/>
        <v>22090000</v>
      </c>
      <c r="D28" s="458">
        <f t="shared" si="8"/>
        <v>0</v>
      </c>
      <c r="E28" s="458">
        <f t="shared" si="8"/>
        <v>0</v>
      </c>
      <c r="F28" s="458">
        <f t="shared" si="8"/>
        <v>0</v>
      </c>
      <c r="G28" s="458">
        <f t="shared" si="8"/>
        <v>0</v>
      </c>
      <c r="H28" s="439" t="s">
        <v>194</v>
      </c>
      <c r="I28" s="460">
        <f aca="true" t="shared" si="9" ref="I28:N28">SUM(I26:I27)</f>
        <v>0</v>
      </c>
      <c r="J28" s="460">
        <f t="shared" si="9"/>
        <v>0</v>
      </c>
      <c r="K28" s="461">
        <f t="shared" si="9"/>
        <v>0</v>
      </c>
      <c r="L28" s="461">
        <f t="shared" si="9"/>
        <v>0</v>
      </c>
      <c r="M28" s="461">
        <f t="shared" si="9"/>
        <v>0</v>
      </c>
      <c r="N28" s="461">
        <f t="shared" si="9"/>
        <v>0</v>
      </c>
    </row>
    <row r="29" spans="1:15" ht="26.25" customHeight="1" thickBot="1">
      <c r="A29" s="358" t="s">
        <v>195</v>
      </c>
      <c r="B29" s="460">
        <f aca="true" t="shared" si="10" ref="B29:G29">B25+B28</f>
        <v>36406000</v>
      </c>
      <c r="C29" s="460">
        <f t="shared" si="10"/>
        <v>36406000</v>
      </c>
      <c r="D29" s="460">
        <f t="shared" si="10"/>
        <v>7931</v>
      </c>
      <c r="E29" s="460">
        <f t="shared" si="10"/>
        <v>7931</v>
      </c>
      <c r="F29" s="460">
        <f t="shared" si="10"/>
        <v>7931</v>
      </c>
      <c r="G29" s="460">
        <f t="shared" si="10"/>
        <v>7931</v>
      </c>
      <c r="H29" s="442" t="s">
        <v>196</v>
      </c>
      <c r="I29" s="460">
        <f aca="true" t="shared" si="11" ref="I29:N29">I28+I25</f>
        <v>36406000</v>
      </c>
      <c r="J29" s="460">
        <f t="shared" si="11"/>
        <v>36406000</v>
      </c>
      <c r="K29" s="461">
        <f t="shared" si="11"/>
        <v>0</v>
      </c>
      <c r="L29" s="461">
        <f t="shared" si="11"/>
        <v>0</v>
      </c>
      <c r="M29" s="461">
        <f t="shared" si="11"/>
        <v>0</v>
      </c>
      <c r="N29" s="461">
        <f t="shared" si="11"/>
        <v>0</v>
      </c>
      <c r="O29" s="31"/>
    </row>
    <row r="30" spans="1:14" ht="26.25" customHeight="1" hidden="1" thickBot="1">
      <c r="A30" s="358" t="s">
        <v>255</v>
      </c>
      <c r="B30" s="465"/>
      <c r="C30" s="465"/>
      <c r="D30" s="465"/>
      <c r="E30" s="465"/>
      <c r="F30" s="465"/>
      <c r="G30" s="465"/>
      <c r="H30" s="442" t="s">
        <v>254</v>
      </c>
      <c r="I30" s="460"/>
      <c r="J30" s="460"/>
      <c r="K30" s="461"/>
      <c r="L30" s="461"/>
      <c r="M30" s="461"/>
      <c r="N30" s="461"/>
    </row>
    <row r="31" spans="1:14" ht="29.25" customHeight="1" thickBot="1">
      <c r="A31" s="362" t="s">
        <v>197</v>
      </c>
      <c r="B31" s="466">
        <f aca="true" t="shared" si="12" ref="B31:G31">B18+B29</f>
        <v>617078079</v>
      </c>
      <c r="C31" s="466">
        <f t="shared" si="12"/>
        <v>617078079</v>
      </c>
      <c r="D31" s="466">
        <f t="shared" si="12"/>
        <v>0</v>
      </c>
      <c r="E31" s="466">
        <f t="shared" si="12"/>
        <v>0</v>
      </c>
      <c r="F31" s="466">
        <f t="shared" si="12"/>
        <v>0</v>
      </c>
      <c r="G31" s="466">
        <f t="shared" si="12"/>
        <v>0</v>
      </c>
      <c r="H31" s="443" t="s">
        <v>198</v>
      </c>
      <c r="I31" s="473">
        <f aca="true" t="shared" si="13" ref="I31:N31">I29+I18</f>
        <v>617078079</v>
      </c>
      <c r="J31" s="473">
        <f t="shared" si="13"/>
        <v>617078079</v>
      </c>
      <c r="K31" s="474">
        <f t="shared" si="13"/>
        <v>0</v>
      </c>
      <c r="L31" s="474">
        <f t="shared" si="13"/>
        <v>0</v>
      </c>
      <c r="M31" s="474">
        <f t="shared" si="13"/>
        <v>0</v>
      </c>
      <c r="N31" s="474">
        <f t="shared" si="13"/>
        <v>0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zoomScalePageLayoutView="0" workbookViewId="0" topLeftCell="A28">
      <selection activeCell="M41" sqref="M41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22.57421875" style="340" customWidth="1"/>
    <col min="6" max="6" width="19.00390625" style="340" customWidth="1"/>
    <col min="7" max="7" width="13.00390625" style="340" hidden="1" customWidth="1"/>
    <col min="8" max="8" width="15.57421875" style="340" hidden="1" customWidth="1"/>
    <col min="9" max="10" width="13.7109375" style="340" hidden="1" customWidth="1"/>
    <col min="11" max="11" width="13.140625" style="340" hidden="1" customWidth="1"/>
    <col min="12" max="12" width="22.7109375" style="341" customWidth="1"/>
    <col min="13" max="13" width="16.421875" style="341" customWidth="1"/>
    <col min="14" max="14" width="13.00390625" style="341" hidden="1" customWidth="1"/>
    <col min="15" max="18" width="10.8515625" style="341" hidden="1" customWidth="1"/>
    <col min="19" max="19" width="17.421875" style="342" customWidth="1"/>
    <col min="20" max="20" width="14.57421875" style="341" customWidth="1"/>
    <col min="21" max="21" width="8.8515625" style="341" hidden="1" customWidth="1"/>
    <col min="22" max="22" width="11.00390625" style="341" hidden="1" customWidth="1"/>
    <col min="23" max="24" width="12.7109375" style="342" hidden="1" customWidth="1"/>
    <col min="25" max="25" width="11.8515625" style="342" hidden="1" customWidth="1"/>
    <col min="26" max="16384" width="9.140625" style="342" customWidth="1"/>
  </cols>
  <sheetData>
    <row r="1" spans="1:19" ht="12.75">
      <c r="A1" s="98"/>
      <c r="B1" s="98"/>
      <c r="C1" s="98"/>
      <c r="D1" s="99"/>
      <c r="S1" s="58" t="s">
        <v>59</v>
      </c>
    </row>
    <row r="2" spans="1:22" s="344" customFormat="1" ht="34.5" customHeight="1">
      <c r="A2" s="1024" t="s">
        <v>541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256"/>
      <c r="U2" s="343"/>
      <c r="V2" s="343"/>
    </row>
    <row r="3" spans="1:19" ht="13.5" thickBot="1">
      <c r="A3" s="100"/>
      <c r="B3" s="100"/>
      <c r="C3" s="100"/>
      <c r="D3" s="96"/>
      <c r="L3" s="82"/>
      <c r="M3" s="82"/>
      <c r="N3" s="82"/>
      <c r="O3" s="82"/>
      <c r="P3" s="82"/>
      <c r="Q3" s="82"/>
      <c r="R3" s="82"/>
      <c r="S3" s="43" t="s">
        <v>542</v>
      </c>
    </row>
    <row r="4" spans="1:25" ht="45.75" customHeight="1" thickBot="1">
      <c r="A4" s="1025" t="s">
        <v>6</v>
      </c>
      <c r="B4" s="1026"/>
      <c r="C4" s="1026"/>
      <c r="D4" s="345" t="s">
        <v>9</v>
      </c>
      <c r="E4" s="1076" t="s">
        <v>5</v>
      </c>
      <c r="F4" s="1077"/>
      <c r="G4" s="1077"/>
      <c r="H4" s="1077"/>
      <c r="I4" s="1077"/>
      <c r="J4" s="1077"/>
      <c r="K4" s="1078"/>
      <c r="L4" s="1076" t="s">
        <v>66</v>
      </c>
      <c r="M4" s="1077"/>
      <c r="N4" s="1077"/>
      <c r="O4" s="1077"/>
      <c r="P4" s="1077"/>
      <c r="Q4" s="1077"/>
      <c r="R4" s="1078"/>
      <c r="S4" s="1076" t="s">
        <v>67</v>
      </c>
      <c r="T4" s="1077"/>
      <c r="U4" s="1077"/>
      <c r="V4" s="1077"/>
      <c r="W4" s="1077"/>
      <c r="X4" s="1077"/>
      <c r="Y4" s="1078"/>
    </row>
    <row r="5" spans="1:25" ht="45.75" customHeight="1" thickBot="1">
      <c r="A5" s="322"/>
      <c r="B5" s="323"/>
      <c r="C5" s="323"/>
      <c r="D5" s="345"/>
      <c r="E5" s="380" t="s">
        <v>70</v>
      </c>
      <c r="F5" s="381" t="s">
        <v>241</v>
      </c>
      <c r="G5" s="381" t="s">
        <v>246</v>
      </c>
      <c r="H5" s="381" t="s">
        <v>249</v>
      </c>
      <c r="I5" s="381" t="s">
        <v>519</v>
      </c>
      <c r="J5" s="345" t="s">
        <v>523</v>
      </c>
      <c r="K5" s="769" t="s">
        <v>509</v>
      </c>
      <c r="L5" s="380" t="s">
        <v>70</v>
      </c>
      <c r="M5" s="381" t="s">
        <v>241</v>
      </c>
      <c r="N5" s="381" t="s">
        <v>246</v>
      </c>
      <c r="O5" s="381" t="s">
        <v>249</v>
      </c>
      <c r="P5" s="381" t="s">
        <v>519</v>
      </c>
      <c r="Q5" s="381" t="s">
        <v>530</v>
      </c>
      <c r="R5" s="769" t="s">
        <v>509</v>
      </c>
      <c r="S5" s="380" t="s">
        <v>70</v>
      </c>
      <c r="T5" s="381" t="s">
        <v>241</v>
      </c>
      <c r="U5" s="381" t="s">
        <v>246</v>
      </c>
      <c r="V5" s="381" t="s">
        <v>249</v>
      </c>
      <c r="W5" s="381" t="s">
        <v>519</v>
      </c>
      <c r="X5" s="381" t="s">
        <v>530</v>
      </c>
      <c r="Y5" s="769" t="s">
        <v>509</v>
      </c>
    </row>
    <row r="6" spans="1:25" s="7" customFormat="1" ht="21.75" customHeight="1" thickBot="1">
      <c r="A6" s="111"/>
      <c r="B6" s="1008"/>
      <c r="C6" s="1008"/>
      <c r="D6" s="1008"/>
      <c r="E6" s="383"/>
      <c r="F6" s="297"/>
      <c r="G6" s="297"/>
      <c r="H6" s="297"/>
      <c r="I6" s="297"/>
      <c r="J6" s="785"/>
      <c r="K6" s="785"/>
      <c r="L6" s="383"/>
      <c r="M6" s="297"/>
      <c r="N6" s="297"/>
      <c r="O6" s="297"/>
      <c r="P6" s="297"/>
      <c r="Q6" s="297"/>
      <c r="R6" s="297"/>
      <c r="S6" s="383"/>
      <c r="T6" s="297"/>
      <c r="U6" s="297"/>
      <c r="V6" s="297"/>
      <c r="W6" s="297"/>
      <c r="X6" s="297"/>
      <c r="Y6" s="297"/>
    </row>
    <row r="7" spans="1:25" s="7" customFormat="1" ht="21.75" customHeight="1" thickBot="1">
      <c r="A7" s="111" t="s">
        <v>30</v>
      </c>
      <c r="B7" s="1008" t="s">
        <v>304</v>
      </c>
      <c r="C7" s="1008"/>
      <c r="D7" s="1008"/>
      <c r="E7" s="383">
        <f aca="true" t="shared" si="0" ref="E7:J7">E8+E13+E16+E17+E20</f>
        <v>131360000</v>
      </c>
      <c r="F7" s="383">
        <f>F8+F13+F16+F17+F20</f>
        <v>131360000</v>
      </c>
      <c r="G7" s="383">
        <f t="shared" si="0"/>
        <v>0</v>
      </c>
      <c r="H7" s="383">
        <f t="shared" si="0"/>
        <v>0</v>
      </c>
      <c r="I7" s="383">
        <f t="shared" si="0"/>
        <v>0</v>
      </c>
      <c r="J7" s="383">
        <f t="shared" si="0"/>
        <v>0</v>
      </c>
      <c r="K7" s="937" t="e">
        <f>J7/I7</f>
        <v>#DIV/0!</v>
      </c>
      <c r="L7" s="383">
        <f aca="true" t="shared" si="1" ref="L7:Q7">L8+L13+L16+L17+L20</f>
        <v>110712207</v>
      </c>
      <c r="M7" s="383">
        <f>M8+M13+M16+M17+M20</f>
        <v>110712207</v>
      </c>
      <c r="N7" s="383">
        <f t="shared" si="1"/>
        <v>0</v>
      </c>
      <c r="O7" s="383">
        <f t="shared" si="1"/>
        <v>0</v>
      </c>
      <c r="P7" s="383">
        <f t="shared" si="1"/>
        <v>0</v>
      </c>
      <c r="Q7" s="383">
        <f t="shared" si="1"/>
        <v>0</v>
      </c>
      <c r="R7" s="937" t="e">
        <f>Q7/P7</f>
        <v>#DIV/0!</v>
      </c>
      <c r="S7" s="383">
        <f aca="true" t="shared" si="2" ref="S7:X7">S8+S13+S16</f>
        <v>20647793</v>
      </c>
      <c r="T7" s="383">
        <f>T8+T13+T16</f>
        <v>20647793</v>
      </c>
      <c r="U7" s="383">
        <f t="shared" si="2"/>
        <v>0</v>
      </c>
      <c r="V7" s="383">
        <f t="shared" si="2"/>
        <v>0</v>
      </c>
      <c r="W7" s="383">
        <f t="shared" si="2"/>
        <v>0</v>
      </c>
      <c r="X7" s="383">
        <f t="shared" si="2"/>
        <v>0</v>
      </c>
      <c r="Y7" s="937" t="e">
        <f>W7/V7</f>
        <v>#DIV/0!</v>
      </c>
    </row>
    <row r="8" spans="1:25" ht="21.75" customHeight="1">
      <c r="A8" s="664"/>
      <c r="B8" s="258" t="s">
        <v>39</v>
      </c>
      <c r="C8" s="1031" t="s">
        <v>305</v>
      </c>
      <c r="D8" s="1031"/>
      <c r="E8" s="483">
        <f aca="true" t="shared" si="3" ref="E8:J8">SUM(E9:E12)</f>
        <v>18000000</v>
      </c>
      <c r="F8" s="483">
        <f>SUM(F9:F12)</f>
        <v>18000000</v>
      </c>
      <c r="G8" s="483">
        <f t="shared" si="3"/>
        <v>0</v>
      </c>
      <c r="H8" s="483">
        <f t="shared" si="3"/>
        <v>0</v>
      </c>
      <c r="I8" s="483">
        <f t="shared" si="3"/>
        <v>0</v>
      </c>
      <c r="J8" s="483">
        <f t="shared" si="3"/>
        <v>0</v>
      </c>
      <c r="K8" s="788" t="e">
        <f>J8/I8</f>
        <v>#DIV/0!</v>
      </c>
      <c r="L8" s="483">
        <f aca="true" t="shared" si="4" ref="L8:Q8">SUM(L9:L12)</f>
        <v>18000000</v>
      </c>
      <c r="M8" s="483">
        <f>SUM(M9:M12)</f>
        <v>18000000</v>
      </c>
      <c r="N8" s="483">
        <f t="shared" si="4"/>
        <v>0</v>
      </c>
      <c r="O8" s="483">
        <f t="shared" si="4"/>
        <v>0</v>
      </c>
      <c r="P8" s="483">
        <f t="shared" si="4"/>
        <v>0</v>
      </c>
      <c r="Q8" s="483">
        <f t="shared" si="4"/>
        <v>0</v>
      </c>
      <c r="R8" s="788" t="e">
        <f>Q8/P8</f>
        <v>#DIV/0!</v>
      </c>
      <c r="S8" s="483">
        <v>0</v>
      </c>
      <c r="T8" s="483">
        <v>0</v>
      </c>
      <c r="U8" s="483"/>
      <c r="V8" s="483"/>
      <c r="W8" s="483"/>
      <c r="X8" s="483"/>
      <c r="Y8" s="938"/>
    </row>
    <row r="9" spans="1:25" ht="21.75" customHeight="1">
      <c r="A9" s="108"/>
      <c r="B9" s="104"/>
      <c r="C9" s="104" t="s">
        <v>310</v>
      </c>
      <c r="D9" s="346" t="s">
        <v>306</v>
      </c>
      <c r="E9" s="385">
        <v>0</v>
      </c>
      <c r="F9" s="385">
        <v>0</v>
      </c>
      <c r="G9" s="385"/>
      <c r="H9" s="385"/>
      <c r="I9" s="385"/>
      <c r="J9" s="966"/>
      <c r="K9" s="789"/>
      <c r="L9" s="385">
        <v>0</v>
      </c>
      <c r="M9" s="385">
        <v>0</v>
      </c>
      <c r="N9" s="385"/>
      <c r="O9" s="385"/>
      <c r="P9" s="385"/>
      <c r="Q9" s="385"/>
      <c r="R9" s="789"/>
      <c r="S9" s="385">
        <v>0</v>
      </c>
      <c r="T9" s="385">
        <v>0</v>
      </c>
      <c r="U9" s="385"/>
      <c r="V9" s="385"/>
      <c r="W9" s="385"/>
      <c r="X9" s="385"/>
      <c r="Y9" s="939"/>
    </row>
    <row r="10" spans="1:25" ht="21.75" customHeight="1">
      <c r="A10" s="108"/>
      <c r="B10" s="104"/>
      <c r="C10" s="104" t="s">
        <v>311</v>
      </c>
      <c r="D10" s="346" t="s">
        <v>290</v>
      </c>
      <c r="E10" s="385">
        <v>0</v>
      </c>
      <c r="F10" s="385">
        <v>0</v>
      </c>
      <c r="G10" s="385"/>
      <c r="H10" s="385"/>
      <c r="I10" s="385"/>
      <c r="J10" s="966"/>
      <c r="K10" s="789"/>
      <c r="L10" s="385">
        <v>0</v>
      </c>
      <c r="M10" s="385">
        <v>0</v>
      </c>
      <c r="N10" s="385"/>
      <c r="O10" s="385"/>
      <c r="P10" s="385"/>
      <c r="Q10" s="385"/>
      <c r="R10" s="789"/>
      <c r="S10" s="385">
        <v>0</v>
      </c>
      <c r="T10" s="385">
        <v>0</v>
      </c>
      <c r="U10" s="385"/>
      <c r="V10" s="385"/>
      <c r="W10" s="385"/>
      <c r="X10" s="385"/>
      <c r="Y10" s="939"/>
    </row>
    <row r="11" spans="1:25" ht="21.75" customHeight="1">
      <c r="A11" s="108"/>
      <c r="B11" s="104"/>
      <c r="C11" s="104" t="s">
        <v>312</v>
      </c>
      <c r="D11" s="346" t="s">
        <v>289</v>
      </c>
      <c r="E11" s="385">
        <v>18000000</v>
      </c>
      <c r="F11" s="385">
        <v>18000000</v>
      </c>
      <c r="G11" s="385"/>
      <c r="H11" s="385"/>
      <c r="I11" s="385"/>
      <c r="J11" s="966"/>
      <c r="K11" s="789"/>
      <c r="L11" s="385">
        <v>18000000</v>
      </c>
      <c r="M11" s="385">
        <v>18000000</v>
      </c>
      <c r="N11" s="385"/>
      <c r="O11" s="388"/>
      <c r="P11" s="388"/>
      <c r="Q11" s="388"/>
      <c r="R11" s="789" t="e">
        <f>Q11/P11</f>
        <v>#DIV/0!</v>
      </c>
      <c r="S11" s="385">
        <v>0</v>
      </c>
      <c r="T11" s="385">
        <v>0</v>
      </c>
      <c r="U11" s="385"/>
      <c r="V11" s="385"/>
      <c r="W11" s="385"/>
      <c r="X11" s="385"/>
      <c r="Y11" s="939"/>
    </row>
    <row r="12" spans="1:35" ht="21.75" customHeight="1" hidden="1">
      <c r="A12" s="108"/>
      <c r="B12" s="104"/>
      <c r="C12" s="104"/>
      <c r="D12" s="346"/>
      <c r="E12" s="385"/>
      <c r="F12" s="385"/>
      <c r="G12" s="385"/>
      <c r="H12" s="385"/>
      <c r="I12" s="385"/>
      <c r="J12" s="966"/>
      <c r="K12" s="789" t="e">
        <f>J12/I12</f>
        <v>#DIV/0!</v>
      </c>
      <c r="L12" s="385"/>
      <c r="M12" s="385"/>
      <c r="N12" s="385"/>
      <c r="O12" s="385"/>
      <c r="P12" s="385"/>
      <c r="Q12" s="385"/>
      <c r="R12" s="789" t="e">
        <f>Q12/P12</f>
        <v>#DIV/0!</v>
      </c>
      <c r="S12" s="385"/>
      <c r="T12" s="385"/>
      <c r="U12" s="385"/>
      <c r="V12" s="385"/>
      <c r="W12" s="385"/>
      <c r="X12" s="385"/>
      <c r="Y12" s="939" t="e">
        <f>W12/V12</f>
        <v>#DIV/0!</v>
      </c>
      <c r="AI12" s="342" t="s">
        <v>262</v>
      </c>
    </row>
    <row r="13" spans="1:25" ht="21.75" customHeight="1">
      <c r="A13" s="108"/>
      <c r="B13" s="104" t="s">
        <v>40</v>
      </c>
      <c r="C13" s="1019" t="s">
        <v>307</v>
      </c>
      <c r="D13" s="1019"/>
      <c r="E13" s="385">
        <f aca="true" t="shared" si="5" ref="E13:J13">SUM(E14:E15)</f>
        <v>100000000</v>
      </c>
      <c r="F13" s="385">
        <f>SUM(F14:F15)</f>
        <v>100000000</v>
      </c>
      <c r="G13" s="385">
        <f t="shared" si="5"/>
        <v>0</v>
      </c>
      <c r="H13" s="385">
        <f t="shared" si="5"/>
        <v>0</v>
      </c>
      <c r="I13" s="385">
        <f t="shared" si="5"/>
        <v>0</v>
      </c>
      <c r="J13" s="385">
        <f t="shared" si="5"/>
        <v>0</v>
      </c>
      <c r="K13" s="789" t="e">
        <f>J13/I13</f>
        <v>#DIV/0!</v>
      </c>
      <c r="L13" s="385">
        <f aca="true" t="shared" si="6" ref="L13:Q13">SUM(L14:L15)</f>
        <v>79352207</v>
      </c>
      <c r="M13" s="385">
        <f>SUM(M14:M15)</f>
        <v>79352207</v>
      </c>
      <c r="N13" s="385">
        <f t="shared" si="6"/>
        <v>0</v>
      </c>
      <c r="O13" s="385">
        <f t="shared" si="6"/>
        <v>0</v>
      </c>
      <c r="P13" s="385">
        <f t="shared" si="6"/>
        <v>0</v>
      </c>
      <c r="Q13" s="385">
        <f t="shared" si="6"/>
        <v>0</v>
      </c>
      <c r="R13" s="789" t="e">
        <f>Q13/P13</f>
        <v>#DIV/0!</v>
      </c>
      <c r="S13" s="385">
        <f aca="true" t="shared" si="7" ref="S13:X13">SUM(S14:S15)</f>
        <v>20647793</v>
      </c>
      <c r="T13" s="385">
        <f>SUM(T14:T15)</f>
        <v>20647793</v>
      </c>
      <c r="U13" s="385">
        <f t="shared" si="7"/>
        <v>0</v>
      </c>
      <c r="V13" s="385">
        <f t="shared" si="7"/>
        <v>0</v>
      </c>
      <c r="W13" s="385">
        <f t="shared" si="7"/>
        <v>0</v>
      </c>
      <c r="X13" s="385">
        <f t="shared" si="7"/>
        <v>0</v>
      </c>
      <c r="Y13" s="939" t="e">
        <f>W13/V13</f>
        <v>#DIV/0!</v>
      </c>
    </row>
    <row r="14" spans="1:25" ht="21.75" customHeight="1">
      <c r="A14" s="108"/>
      <c r="B14" s="104"/>
      <c r="C14" s="104" t="s">
        <v>308</v>
      </c>
      <c r="D14" s="604" t="s">
        <v>313</v>
      </c>
      <c r="E14" s="385">
        <v>100000000</v>
      </c>
      <c r="F14" s="385">
        <v>100000000</v>
      </c>
      <c r="G14" s="385"/>
      <c r="H14" s="385"/>
      <c r="I14" s="385"/>
      <c r="J14" s="966"/>
      <c r="K14" s="789"/>
      <c r="L14" s="385">
        <f>E14-S14</f>
        <v>79352207</v>
      </c>
      <c r="M14" s="385">
        <f>F14-T14</f>
        <v>79352207</v>
      </c>
      <c r="N14" s="385"/>
      <c r="O14" s="385"/>
      <c r="P14" s="385"/>
      <c r="Q14" s="385"/>
      <c r="R14" s="789"/>
      <c r="S14" s="385">
        <v>20647793</v>
      </c>
      <c r="T14" s="385">
        <v>20647793</v>
      </c>
      <c r="U14" s="385"/>
      <c r="V14" s="385"/>
      <c r="W14" s="385"/>
      <c r="X14" s="385"/>
      <c r="Y14" s="939" t="e">
        <f>W14/V14</f>
        <v>#DIV/0!</v>
      </c>
    </row>
    <row r="15" spans="1:25" ht="21.75" customHeight="1">
      <c r="A15" s="108"/>
      <c r="B15" s="104"/>
      <c r="C15" s="104" t="s">
        <v>309</v>
      </c>
      <c r="D15" s="604" t="s">
        <v>314</v>
      </c>
      <c r="E15" s="385">
        <v>0</v>
      </c>
      <c r="F15" s="385">
        <v>0</v>
      </c>
      <c r="G15" s="385"/>
      <c r="H15" s="385"/>
      <c r="I15" s="385"/>
      <c r="J15" s="966"/>
      <c r="K15" s="789"/>
      <c r="L15" s="385">
        <v>0</v>
      </c>
      <c r="M15" s="385">
        <v>0</v>
      </c>
      <c r="N15" s="385"/>
      <c r="O15" s="385"/>
      <c r="P15" s="385"/>
      <c r="Q15" s="385"/>
      <c r="R15" s="789"/>
      <c r="S15" s="385">
        <v>0</v>
      </c>
      <c r="T15" s="385">
        <v>0</v>
      </c>
      <c r="U15" s="385"/>
      <c r="V15" s="385"/>
      <c r="W15" s="385"/>
      <c r="X15" s="385"/>
      <c r="Y15" s="939"/>
    </row>
    <row r="16" spans="1:25" ht="21.75" customHeight="1">
      <c r="A16" s="108"/>
      <c r="B16" s="104" t="s">
        <v>118</v>
      </c>
      <c r="C16" s="1019" t="s">
        <v>315</v>
      </c>
      <c r="D16" s="1019"/>
      <c r="E16" s="385">
        <v>12000000</v>
      </c>
      <c r="F16" s="385">
        <v>12000000</v>
      </c>
      <c r="G16" s="385"/>
      <c r="H16" s="385"/>
      <c r="I16" s="385"/>
      <c r="J16" s="966"/>
      <c r="K16" s="789"/>
      <c r="L16" s="385">
        <v>12000000</v>
      </c>
      <c r="M16" s="385">
        <v>12000000</v>
      </c>
      <c r="N16" s="385"/>
      <c r="O16" s="388"/>
      <c r="P16" s="388"/>
      <c r="Q16" s="388"/>
      <c r="R16" s="789" t="e">
        <f>Q16/P16</f>
        <v>#DIV/0!</v>
      </c>
      <c r="S16" s="385">
        <v>0</v>
      </c>
      <c r="T16" s="385">
        <v>0</v>
      </c>
      <c r="U16" s="385"/>
      <c r="V16" s="385"/>
      <c r="W16" s="385"/>
      <c r="X16" s="385"/>
      <c r="Y16" s="939"/>
    </row>
    <row r="17" spans="1:25" ht="21.75" customHeight="1">
      <c r="A17" s="108"/>
      <c r="B17" s="104" t="s">
        <v>52</v>
      </c>
      <c r="C17" s="1020" t="s">
        <v>316</v>
      </c>
      <c r="D17" s="1020"/>
      <c r="E17" s="385">
        <f aca="true" t="shared" si="8" ref="E17:J17">SUM(E18:E19)</f>
        <v>800000</v>
      </c>
      <c r="F17" s="385">
        <f>SUM(F18:F19)</f>
        <v>800000</v>
      </c>
      <c r="G17" s="385">
        <f t="shared" si="8"/>
        <v>0</v>
      </c>
      <c r="H17" s="385">
        <f t="shared" si="8"/>
        <v>0</v>
      </c>
      <c r="I17" s="385">
        <f t="shared" si="8"/>
        <v>0</v>
      </c>
      <c r="J17" s="385">
        <f t="shared" si="8"/>
        <v>0</v>
      </c>
      <c r="K17" s="789" t="e">
        <f>J17/I17</f>
        <v>#DIV/0!</v>
      </c>
      <c r="L17" s="385">
        <f aca="true" t="shared" si="9" ref="L17:Q17">SUM(L18:L19)</f>
        <v>800000</v>
      </c>
      <c r="M17" s="385">
        <f>SUM(M18:M19)</f>
        <v>800000</v>
      </c>
      <c r="N17" s="385">
        <f t="shared" si="9"/>
        <v>0</v>
      </c>
      <c r="O17" s="385">
        <f t="shared" si="9"/>
        <v>0</v>
      </c>
      <c r="P17" s="385">
        <f t="shared" si="9"/>
        <v>0</v>
      </c>
      <c r="Q17" s="385">
        <f t="shared" si="9"/>
        <v>0</v>
      </c>
      <c r="R17" s="789" t="e">
        <f>Q17/P17</f>
        <v>#DIV/0!</v>
      </c>
      <c r="S17" s="385">
        <v>0</v>
      </c>
      <c r="T17" s="385">
        <v>0</v>
      </c>
      <c r="U17" s="385"/>
      <c r="V17" s="385"/>
      <c r="W17" s="385"/>
      <c r="X17" s="385"/>
      <c r="Y17" s="940"/>
    </row>
    <row r="18" spans="1:25" ht="21.75" customHeight="1">
      <c r="A18" s="108"/>
      <c r="B18" s="104"/>
      <c r="C18" s="104" t="s">
        <v>317</v>
      </c>
      <c r="D18" s="604" t="s">
        <v>319</v>
      </c>
      <c r="E18" s="385">
        <v>0</v>
      </c>
      <c r="F18" s="385">
        <v>0</v>
      </c>
      <c r="G18" s="385"/>
      <c r="H18" s="385"/>
      <c r="I18" s="385"/>
      <c r="J18" s="966"/>
      <c r="K18" s="789"/>
      <c r="L18" s="385">
        <v>0</v>
      </c>
      <c r="M18" s="385">
        <v>0</v>
      </c>
      <c r="N18" s="385"/>
      <c r="O18" s="385"/>
      <c r="P18" s="385"/>
      <c r="Q18" s="385"/>
      <c r="R18" s="789"/>
      <c r="S18" s="385">
        <v>0</v>
      </c>
      <c r="T18" s="385">
        <v>0</v>
      </c>
      <c r="U18" s="385"/>
      <c r="V18" s="385"/>
      <c r="W18" s="385"/>
      <c r="X18" s="385"/>
      <c r="Y18" s="939"/>
    </row>
    <row r="19" spans="1:25" ht="21.75" customHeight="1">
      <c r="A19" s="108"/>
      <c r="B19" s="104"/>
      <c r="C19" s="104" t="s">
        <v>318</v>
      </c>
      <c r="D19" s="604" t="s">
        <v>291</v>
      </c>
      <c r="E19" s="385">
        <v>800000</v>
      </c>
      <c r="F19" s="385">
        <v>800000</v>
      </c>
      <c r="G19" s="385"/>
      <c r="H19" s="385"/>
      <c r="I19" s="385"/>
      <c r="J19" s="966"/>
      <c r="K19" s="789"/>
      <c r="L19" s="385">
        <v>800000</v>
      </c>
      <c r="M19" s="385">
        <v>800000</v>
      </c>
      <c r="N19" s="385"/>
      <c r="O19" s="388"/>
      <c r="P19" s="388"/>
      <c r="Q19" s="388"/>
      <c r="R19" s="789" t="e">
        <f aca="true" t="shared" si="10" ref="R19:R24">Q19/P19</f>
        <v>#DIV/0!</v>
      </c>
      <c r="S19" s="385">
        <v>0</v>
      </c>
      <c r="T19" s="385">
        <v>0</v>
      </c>
      <c r="U19" s="385"/>
      <c r="V19" s="385"/>
      <c r="W19" s="385"/>
      <c r="X19" s="385"/>
      <c r="Y19" s="939"/>
    </row>
    <row r="20" spans="1:25" ht="21.75" customHeight="1" thickBot="1">
      <c r="A20" s="486"/>
      <c r="B20" s="665" t="s">
        <v>53</v>
      </c>
      <c r="C20" s="1022" t="s">
        <v>320</v>
      </c>
      <c r="D20" s="1022"/>
      <c r="E20" s="485">
        <v>560000</v>
      </c>
      <c r="F20" s="485">
        <v>560000</v>
      </c>
      <c r="G20" s="485"/>
      <c r="H20" s="485"/>
      <c r="I20" s="485"/>
      <c r="J20" s="967"/>
      <c r="K20" s="975"/>
      <c r="L20" s="485">
        <v>560000</v>
      </c>
      <c r="M20" s="485">
        <v>560000</v>
      </c>
      <c r="N20" s="485"/>
      <c r="O20" s="388"/>
      <c r="P20" s="388"/>
      <c r="Q20" s="388"/>
      <c r="R20" s="975" t="e">
        <f t="shared" si="10"/>
        <v>#DIV/0!</v>
      </c>
      <c r="S20" s="485">
        <v>0</v>
      </c>
      <c r="T20" s="485">
        <v>0</v>
      </c>
      <c r="U20" s="485"/>
      <c r="V20" s="485"/>
      <c r="W20" s="485"/>
      <c r="X20" s="485"/>
      <c r="Y20" s="941"/>
    </row>
    <row r="21" spans="1:26" ht="21.75" customHeight="1" thickBot="1">
      <c r="A21" s="111" t="s">
        <v>321</v>
      </c>
      <c r="B21" s="1008" t="s">
        <v>322</v>
      </c>
      <c r="C21" s="1008"/>
      <c r="D21" s="1008"/>
      <c r="E21" s="383">
        <f aca="true" t="shared" si="11" ref="E21:J21">E22+E23+E24+E28+E29+E30+E31</f>
        <v>17317918</v>
      </c>
      <c r="F21" s="383">
        <f>F22+F23+F24+F28+F29+F30+F31</f>
        <v>17317918</v>
      </c>
      <c r="G21" s="383">
        <f t="shared" si="11"/>
        <v>0</v>
      </c>
      <c r="H21" s="383">
        <f t="shared" si="11"/>
        <v>0</v>
      </c>
      <c r="I21" s="383">
        <f t="shared" si="11"/>
        <v>0</v>
      </c>
      <c r="J21" s="383">
        <f t="shared" si="11"/>
        <v>0</v>
      </c>
      <c r="K21" s="937" t="e">
        <f>J21/I21</f>
        <v>#DIV/0!</v>
      </c>
      <c r="L21" s="383">
        <f aca="true" t="shared" si="12" ref="L21:Q21">L22+L23+L24+L28+L29+L30+L31</f>
        <v>17317918</v>
      </c>
      <c r="M21" s="383">
        <f>M22+M23+M24+M28+M29+M30+M31</f>
        <v>17317918</v>
      </c>
      <c r="N21" s="383">
        <f t="shared" si="12"/>
        <v>0</v>
      </c>
      <c r="O21" s="383">
        <f t="shared" si="12"/>
        <v>0</v>
      </c>
      <c r="P21" s="383">
        <f t="shared" si="12"/>
        <v>0</v>
      </c>
      <c r="Q21" s="383">
        <f t="shared" si="12"/>
        <v>0</v>
      </c>
      <c r="R21" s="937" t="e">
        <f t="shared" si="10"/>
        <v>#DIV/0!</v>
      </c>
      <c r="S21" s="383">
        <f>SUM(S22:S31)</f>
        <v>0</v>
      </c>
      <c r="T21" s="383">
        <f>SUM(T22:T31)</f>
        <v>0</v>
      </c>
      <c r="U21" s="383">
        <f>U22+U23+U24+U28+U29+U30+U31</f>
        <v>0</v>
      </c>
      <c r="V21" s="383">
        <f>V22+V23+V24+V28+V29+V30+V31</f>
        <v>0</v>
      </c>
      <c r="W21" s="383">
        <f>W22+W23+W24+W28+W29+W30+W31</f>
        <v>0</v>
      </c>
      <c r="X21" s="383">
        <f>X22+X23+X24+X28+X29+X30+X31</f>
        <v>0</v>
      </c>
      <c r="Y21" s="942" t="e">
        <f>W21/V21</f>
        <v>#DIV/0!</v>
      </c>
      <c r="Z21" s="341"/>
    </row>
    <row r="22" spans="1:25" ht="21.75" customHeight="1">
      <c r="A22" s="109"/>
      <c r="B22" s="110" t="s">
        <v>42</v>
      </c>
      <c r="C22" s="1015" t="s">
        <v>323</v>
      </c>
      <c r="D22" s="1015"/>
      <c r="E22" s="384">
        <v>170000</v>
      </c>
      <c r="F22" s="384">
        <v>170000</v>
      </c>
      <c r="G22" s="384"/>
      <c r="H22" s="384"/>
      <c r="I22" s="384"/>
      <c r="J22" s="968"/>
      <c r="K22" s="789"/>
      <c r="L22" s="384">
        <v>170000</v>
      </c>
      <c r="M22" s="384">
        <v>170000</v>
      </c>
      <c r="N22" s="384"/>
      <c r="O22" s="388"/>
      <c r="P22" s="388"/>
      <c r="Q22" s="388"/>
      <c r="R22" s="789" t="e">
        <f t="shared" si="10"/>
        <v>#DIV/0!</v>
      </c>
      <c r="S22" s="384">
        <v>0</v>
      </c>
      <c r="T22" s="384">
        <v>0</v>
      </c>
      <c r="U22" s="384"/>
      <c r="V22" s="384"/>
      <c r="W22" s="384"/>
      <c r="X22" s="384"/>
      <c r="Y22" s="943"/>
    </row>
    <row r="23" spans="1:25" ht="21.75" customHeight="1">
      <c r="A23" s="108"/>
      <c r="B23" s="104" t="s">
        <v>43</v>
      </c>
      <c r="C23" s="1004" t="s">
        <v>358</v>
      </c>
      <c r="D23" s="1004"/>
      <c r="E23" s="388">
        <v>5783000</v>
      </c>
      <c r="F23" s="388">
        <v>5783000</v>
      </c>
      <c r="G23" s="388"/>
      <c r="H23" s="388"/>
      <c r="I23" s="388"/>
      <c r="J23" s="969"/>
      <c r="K23" s="789"/>
      <c r="L23" s="388">
        <v>5783000</v>
      </c>
      <c r="M23" s="388">
        <v>5783000</v>
      </c>
      <c r="N23" s="388"/>
      <c r="O23" s="388"/>
      <c r="P23" s="388"/>
      <c r="Q23" s="388"/>
      <c r="R23" s="789" t="e">
        <f t="shared" si="10"/>
        <v>#DIV/0!</v>
      </c>
      <c r="S23" s="388">
        <v>0</v>
      </c>
      <c r="T23" s="388">
        <v>0</v>
      </c>
      <c r="U23" s="388"/>
      <c r="V23" s="388"/>
      <c r="W23" s="388"/>
      <c r="X23" s="388"/>
      <c r="Y23" s="944"/>
    </row>
    <row r="24" spans="1:25" ht="21.75" customHeight="1">
      <c r="A24" s="108"/>
      <c r="B24" s="104" t="s">
        <v>44</v>
      </c>
      <c r="C24" s="1004" t="s">
        <v>325</v>
      </c>
      <c r="D24" s="1004"/>
      <c r="E24" s="388">
        <f aca="true" t="shared" si="13" ref="E24:J24">SUM(E25:E27)</f>
        <v>9403508</v>
      </c>
      <c r="F24" s="388">
        <f>SUM(F25:F27)</f>
        <v>9403508</v>
      </c>
      <c r="G24" s="388">
        <f t="shared" si="13"/>
        <v>0</v>
      </c>
      <c r="H24" s="388">
        <f t="shared" si="13"/>
        <v>0</v>
      </c>
      <c r="I24" s="388">
        <f t="shared" si="13"/>
        <v>0</v>
      </c>
      <c r="J24" s="388">
        <f t="shared" si="13"/>
        <v>0</v>
      </c>
      <c r="K24" s="789" t="e">
        <f>J24/I24</f>
        <v>#DIV/0!</v>
      </c>
      <c r="L24" s="388">
        <f aca="true" t="shared" si="14" ref="L24:Q24">SUM(L25:L27)</f>
        <v>9403508</v>
      </c>
      <c r="M24" s="388">
        <f>SUM(M25:M27)</f>
        <v>9403508</v>
      </c>
      <c r="N24" s="388">
        <f t="shared" si="14"/>
        <v>0</v>
      </c>
      <c r="O24" s="388">
        <f t="shared" si="14"/>
        <v>0</v>
      </c>
      <c r="P24" s="388">
        <f t="shared" si="14"/>
        <v>0</v>
      </c>
      <c r="Q24" s="388">
        <f t="shared" si="14"/>
        <v>0</v>
      </c>
      <c r="R24" s="789" t="e">
        <f t="shared" si="10"/>
        <v>#DIV/0!</v>
      </c>
      <c r="S24" s="388">
        <v>0</v>
      </c>
      <c r="T24" s="388">
        <v>0</v>
      </c>
      <c r="U24" s="388"/>
      <c r="V24" s="388"/>
      <c r="W24" s="388"/>
      <c r="X24" s="388"/>
      <c r="Y24" s="944" t="e">
        <f>W24/V24</f>
        <v>#DIV/0!</v>
      </c>
    </row>
    <row r="25" spans="1:25" ht="21.75" customHeight="1">
      <c r="A25" s="108"/>
      <c r="B25" s="104"/>
      <c r="C25" s="104" t="s">
        <v>101</v>
      </c>
      <c r="D25" s="346" t="s">
        <v>326</v>
      </c>
      <c r="E25" s="388">
        <v>9403508</v>
      </c>
      <c r="F25" s="388">
        <v>9403508</v>
      </c>
      <c r="G25" s="388"/>
      <c r="H25" s="388"/>
      <c r="I25" s="388"/>
      <c r="J25" s="969"/>
      <c r="K25" s="789"/>
      <c r="L25" s="388">
        <v>9403508</v>
      </c>
      <c r="M25" s="388">
        <v>9403508</v>
      </c>
      <c r="N25" s="388"/>
      <c r="O25" s="388"/>
      <c r="P25" s="388"/>
      <c r="Q25" s="388"/>
      <c r="R25" s="789"/>
      <c r="S25" s="388">
        <v>0</v>
      </c>
      <c r="T25" s="388">
        <v>0</v>
      </c>
      <c r="U25" s="388"/>
      <c r="V25" s="388"/>
      <c r="W25" s="388"/>
      <c r="X25" s="388"/>
      <c r="Y25" s="944" t="e">
        <f>W25/V25</f>
        <v>#DIV/0!</v>
      </c>
    </row>
    <row r="26" spans="1:25" ht="41.25" customHeight="1">
      <c r="A26" s="108"/>
      <c r="B26" s="104"/>
      <c r="C26" s="104" t="s">
        <v>102</v>
      </c>
      <c r="D26" s="346" t="s">
        <v>327</v>
      </c>
      <c r="E26" s="388">
        <v>0</v>
      </c>
      <c r="F26" s="388">
        <v>0</v>
      </c>
      <c r="G26" s="388"/>
      <c r="H26" s="388"/>
      <c r="I26" s="388"/>
      <c r="J26" s="969"/>
      <c r="K26" s="789"/>
      <c r="L26" s="388">
        <v>0</v>
      </c>
      <c r="M26" s="388">
        <v>0</v>
      </c>
      <c r="N26" s="388"/>
      <c r="O26" s="388"/>
      <c r="P26" s="388"/>
      <c r="Q26" s="388"/>
      <c r="R26" s="789"/>
      <c r="S26" s="388">
        <v>0</v>
      </c>
      <c r="T26" s="388">
        <v>0</v>
      </c>
      <c r="U26" s="388"/>
      <c r="V26" s="388"/>
      <c r="W26" s="388"/>
      <c r="X26" s="388"/>
      <c r="Y26" s="944"/>
    </row>
    <row r="27" spans="1:25" ht="21.75" customHeight="1">
      <c r="A27" s="108"/>
      <c r="B27" s="104"/>
      <c r="C27" s="104" t="s">
        <v>103</v>
      </c>
      <c r="D27" s="346" t="s">
        <v>328</v>
      </c>
      <c r="E27" s="388">
        <v>0</v>
      </c>
      <c r="F27" s="388">
        <v>0</v>
      </c>
      <c r="G27" s="388"/>
      <c r="H27" s="388"/>
      <c r="I27" s="388"/>
      <c r="J27" s="969"/>
      <c r="K27" s="944"/>
      <c r="L27" s="388">
        <v>0</v>
      </c>
      <c r="M27" s="388">
        <v>0</v>
      </c>
      <c r="N27" s="388"/>
      <c r="O27" s="388"/>
      <c r="P27" s="388"/>
      <c r="Q27" s="388"/>
      <c r="R27" s="944"/>
      <c r="S27" s="388">
        <v>0</v>
      </c>
      <c r="T27" s="388">
        <v>0</v>
      </c>
      <c r="U27" s="388"/>
      <c r="V27" s="388"/>
      <c r="W27" s="388"/>
      <c r="X27" s="388"/>
      <c r="Y27" s="944"/>
    </row>
    <row r="28" spans="1:25" ht="21.75" customHeight="1">
      <c r="A28" s="108"/>
      <c r="B28" s="104" t="s">
        <v>292</v>
      </c>
      <c r="C28" s="1004" t="s">
        <v>329</v>
      </c>
      <c r="D28" s="1004"/>
      <c r="E28" s="388">
        <v>1561410</v>
      </c>
      <c r="F28" s="388">
        <v>1561410</v>
      </c>
      <c r="G28" s="388"/>
      <c r="H28" s="388"/>
      <c r="I28" s="388"/>
      <c r="J28" s="969"/>
      <c r="K28" s="789"/>
      <c r="L28" s="388">
        <v>1561410</v>
      </c>
      <c r="M28" s="388">
        <v>1561410</v>
      </c>
      <c r="N28" s="388"/>
      <c r="O28" s="388"/>
      <c r="P28" s="388"/>
      <c r="Q28" s="388"/>
      <c r="R28" s="789" t="e">
        <f>Q28/P28</f>
        <v>#DIV/0!</v>
      </c>
      <c r="S28" s="388">
        <v>0</v>
      </c>
      <c r="T28" s="388">
        <v>0</v>
      </c>
      <c r="U28" s="388"/>
      <c r="V28" s="388"/>
      <c r="W28" s="388"/>
      <c r="X28" s="388"/>
      <c r="Y28" s="944"/>
    </row>
    <row r="29" spans="1:25" ht="21.75" customHeight="1">
      <c r="A29" s="112"/>
      <c r="B29" s="113" t="s">
        <v>330</v>
      </c>
      <c r="C29" s="1004" t="s">
        <v>331</v>
      </c>
      <c r="D29" s="1004"/>
      <c r="E29" s="388">
        <v>0</v>
      </c>
      <c r="F29" s="388">
        <v>0</v>
      </c>
      <c r="G29" s="388"/>
      <c r="H29" s="388"/>
      <c r="I29" s="388"/>
      <c r="J29" s="969"/>
      <c r="K29" s="944"/>
      <c r="L29" s="388">
        <v>0</v>
      </c>
      <c r="M29" s="388">
        <v>0</v>
      </c>
      <c r="N29" s="388"/>
      <c r="O29" s="388"/>
      <c r="P29" s="388"/>
      <c r="Q29" s="388"/>
      <c r="R29" s="944"/>
      <c r="S29" s="388">
        <v>0</v>
      </c>
      <c r="T29" s="388">
        <v>0</v>
      </c>
      <c r="U29" s="388"/>
      <c r="V29" s="388"/>
      <c r="W29" s="388"/>
      <c r="X29" s="388"/>
      <c r="Y29" s="944"/>
    </row>
    <row r="30" spans="1:25" ht="21.75" customHeight="1">
      <c r="A30" s="112"/>
      <c r="B30" s="113" t="s">
        <v>332</v>
      </c>
      <c r="C30" s="1004" t="s">
        <v>333</v>
      </c>
      <c r="D30" s="1004"/>
      <c r="E30" s="388">
        <v>400000</v>
      </c>
      <c r="F30" s="388">
        <v>400000</v>
      </c>
      <c r="G30" s="388"/>
      <c r="H30" s="388"/>
      <c r="I30" s="388"/>
      <c r="J30" s="969"/>
      <c r="K30" s="789"/>
      <c r="L30" s="388">
        <v>400000</v>
      </c>
      <c r="M30" s="388">
        <v>400000</v>
      </c>
      <c r="N30" s="388"/>
      <c r="O30" s="388"/>
      <c r="P30" s="388"/>
      <c r="Q30" s="388"/>
      <c r="R30" s="789" t="e">
        <f aca="true" t="shared" si="15" ref="R30:R35">Q30/P30</f>
        <v>#DIV/0!</v>
      </c>
      <c r="S30" s="388">
        <v>0</v>
      </c>
      <c r="T30" s="388">
        <v>0</v>
      </c>
      <c r="U30" s="388"/>
      <c r="V30" s="388"/>
      <c r="W30" s="388"/>
      <c r="X30" s="388"/>
      <c r="Y30" s="944"/>
    </row>
    <row r="31" spans="1:25" ht="21.75" customHeight="1" thickBot="1">
      <c r="A31" s="112"/>
      <c r="B31" s="113" t="s">
        <v>74</v>
      </c>
      <c r="C31" s="1017" t="s">
        <v>75</v>
      </c>
      <c r="D31" s="1017"/>
      <c r="E31" s="388">
        <v>0</v>
      </c>
      <c r="F31" s="388">
        <v>0</v>
      </c>
      <c r="G31" s="388"/>
      <c r="H31" s="388"/>
      <c r="I31" s="388"/>
      <c r="J31" s="969"/>
      <c r="K31" s="789"/>
      <c r="L31" s="388">
        <v>0</v>
      </c>
      <c r="M31" s="388">
        <v>0</v>
      </c>
      <c r="N31" s="388"/>
      <c r="O31" s="388"/>
      <c r="P31" s="388"/>
      <c r="Q31" s="388"/>
      <c r="R31" s="789" t="e">
        <f t="shared" si="15"/>
        <v>#DIV/0!</v>
      </c>
      <c r="S31" s="388">
        <v>0</v>
      </c>
      <c r="T31" s="388">
        <v>0</v>
      </c>
      <c r="U31" s="388"/>
      <c r="V31" s="388"/>
      <c r="W31" s="388"/>
      <c r="X31" s="388"/>
      <c r="Y31" s="944"/>
    </row>
    <row r="32" spans="1:25" ht="21.75" customHeight="1" thickBot="1">
      <c r="A32" s="115" t="s">
        <v>10</v>
      </c>
      <c r="B32" s="1008" t="s">
        <v>334</v>
      </c>
      <c r="C32" s="1008"/>
      <c r="D32" s="1008"/>
      <c r="E32" s="378">
        <f aca="true" t="shared" si="16" ref="E32:J32">SUM(E33:E37)</f>
        <v>278607033</v>
      </c>
      <c r="F32" s="378">
        <f>SUM(F33:F37)</f>
        <v>278607033</v>
      </c>
      <c r="G32" s="378">
        <f t="shared" si="16"/>
        <v>0</v>
      </c>
      <c r="H32" s="378">
        <f t="shared" si="16"/>
        <v>0</v>
      </c>
      <c r="I32" s="378">
        <f t="shared" si="16"/>
        <v>0</v>
      </c>
      <c r="J32" s="378">
        <f t="shared" si="16"/>
        <v>0</v>
      </c>
      <c r="K32" s="937" t="e">
        <f>J32/I32</f>
        <v>#DIV/0!</v>
      </c>
      <c r="L32" s="378">
        <f aca="true" t="shared" si="17" ref="L32:Q32">SUM(L33:L37)</f>
        <v>278607033</v>
      </c>
      <c r="M32" s="378">
        <f>SUM(M33:M37)</f>
        <v>278607033</v>
      </c>
      <c r="N32" s="378">
        <f t="shared" si="17"/>
        <v>0</v>
      </c>
      <c r="O32" s="378">
        <f t="shared" si="17"/>
        <v>0</v>
      </c>
      <c r="P32" s="378">
        <f t="shared" si="17"/>
        <v>0</v>
      </c>
      <c r="Q32" s="378">
        <f t="shared" si="17"/>
        <v>0</v>
      </c>
      <c r="R32" s="937" t="e">
        <f t="shared" si="15"/>
        <v>#DIV/0!</v>
      </c>
      <c r="S32" s="378">
        <v>0</v>
      </c>
      <c r="T32" s="378">
        <v>0</v>
      </c>
      <c r="U32" s="378"/>
      <c r="V32" s="378"/>
      <c r="W32" s="378"/>
      <c r="X32" s="378"/>
      <c r="Y32" s="774"/>
    </row>
    <row r="33" spans="1:27" ht="21.75" customHeight="1">
      <c r="A33" s="109"/>
      <c r="B33" s="113" t="s">
        <v>45</v>
      </c>
      <c r="C33" s="1006" t="s">
        <v>335</v>
      </c>
      <c r="D33" s="1006"/>
      <c r="E33" s="681">
        <v>237504190</v>
      </c>
      <c r="F33" s="681">
        <f>237504190+3088562</f>
        <v>240592752</v>
      </c>
      <c r="G33" s="681"/>
      <c r="H33" s="681"/>
      <c r="I33" s="681"/>
      <c r="J33" s="970"/>
      <c r="K33" s="789"/>
      <c r="L33" s="681">
        <v>237504190</v>
      </c>
      <c r="M33" s="681">
        <f>F33</f>
        <v>240592752</v>
      </c>
      <c r="N33" s="681"/>
      <c r="O33" s="388"/>
      <c r="P33" s="388"/>
      <c r="Q33" s="388"/>
      <c r="R33" s="789" t="e">
        <f t="shared" si="15"/>
        <v>#DIV/0!</v>
      </c>
      <c r="S33" s="681">
        <v>0</v>
      </c>
      <c r="T33" s="681">
        <v>0</v>
      </c>
      <c r="U33" s="681"/>
      <c r="V33" s="681"/>
      <c r="W33" s="681"/>
      <c r="X33" s="681"/>
      <c r="Y33" s="945"/>
      <c r="AA33" s="341"/>
    </row>
    <row r="34" spans="1:25" ht="21.75" customHeight="1">
      <c r="A34" s="108"/>
      <c r="B34" s="113" t="s">
        <v>46</v>
      </c>
      <c r="C34" s="1004" t="s">
        <v>336</v>
      </c>
      <c r="D34" s="1004"/>
      <c r="E34" s="388">
        <v>0</v>
      </c>
      <c r="F34" s="388">
        <v>0</v>
      </c>
      <c r="G34" s="388"/>
      <c r="H34" s="388"/>
      <c r="I34" s="388"/>
      <c r="J34" s="969"/>
      <c r="K34" s="789"/>
      <c r="L34" s="388">
        <v>0</v>
      </c>
      <c r="M34" s="388">
        <v>0</v>
      </c>
      <c r="N34" s="388"/>
      <c r="O34" s="388"/>
      <c r="P34" s="388"/>
      <c r="Q34" s="388"/>
      <c r="R34" s="789" t="e">
        <f t="shared" si="15"/>
        <v>#DIV/0!</v>
      </c>
      <c r="S34" s="388">
        <v>0</v>
      </c>
      <c r="T34" s="388">
        <v>0</v>
      </c>
      <c r="U34" s="388"/>
      <c r="V34" s="388"/>
      <c r="W34" s="388"/>
      <c r="X34" s="388"/>
      <c r="Y34" s="944"/>
    </row>
    <row r="35" spans="1:25" ht="21.75" customHeight="1">
      <c r="A35" s="108"/>
      <c r="B35" s="113" t="s">
        <v>72</v>
      </c>
      <c r="C35" s="1004" t="s">
        <v>500</v>
      </c>
      <c r="D35" s="1004"/>
      <c r="E35" s="388">
        <v>0</v>
      </c>
      <c r="F35" s="388">
        <v>0</v>
      </c>
      <c r="G35" s="388"/>
      <c r="H35" s="388"/>
      <c r="I35" s="388"/>
      <c r="J35" s="969"/>
      <c r="K35" s="789"/>
      <c r="L35" s="388">
        <v>0</v>
      </c>
      <c r="M35" s="388">
        <v>0</v>
      </c>
      <c r="N35" s="388"/>
      <c r="O35" s="388"/>
      <c r="P35" s="388"/>
      <c r="Q35" s="388"/>
      <c r="R35" s="789" t="e">
        <f t="shared" si="15"/>
        <v>#DIV/0!</v>
      </c>
      <c r="S35" s="388">
        <v>0</v>
      </c>
      <c r="T35" s="388">
        <v>0</v>
      </c>
      <c r="U35" s="388"/>
      <c r="V35" s="388"/>
      <c r="W35" s="388"/>
      <c r="X35" s="388"/>
      <c r="Y35" s="944"/>
    </row>
    <row r="36" spans="1:25" ht="21.75" customHeight="1">
      <c r="A36" s="108"/>
      <c r="B36" s="113" t="s">
        <v>73</v>
      </c>
      <c r="C36" s="1004" t="s">
        <v>390</v>
      </c>
      <c r="D36" s="1004"/>
      <c r="E36" s="388">
        <v>0</v>
      </c>
      <c r="F36" s="388">
        <v>0</v>
      </c>
      <c r="G36" s="388"/>
      <c r="H36" s="388"/>
      <c r="I36" s="388"/>
      <c r="J36" s="969"/>
      <c r="K36" s="944"/>
      <c r="L36" s="388">
        <v>0</v>
      </c>
      <c r="M36" s="388">
        <v>0</v>
      </c>
      <c r="N36" s="388"/>
      <c r="O36" s="388"/>
      <c r="P36" s="388"/>
      <c r="Q36" s="388"/>
      <c r="R36" s="944"/>
      <c r="S36" s="388">
        <v>0</v>
      </c>
      <c r="T36" s="388">
        <v>0</v>
      </c>
      <c r="U36" s="388"/>
      <c r="V36" s="388"/>
      <c r="W36" s="388"/>
      <c r="X36" s="388"/>
      <c r="Y36" s="944"/>
    </row>
    <row r="37" spans="1:25" ht="21.75" customHeight="1">
      <c r="A37" s="108"/>
      <c r="B37" s="113" t="s">
        <v>386</v>
      </c>
      <c r="C37" s="1004" t="s">
        <v>337</v>
      </c>
      <c r="D37" s="1004"/>
      <c r="E37" s="388">
        <f aca="true" t="shared" si="18" ref="E37:J37">SUM(E38:E40)</f>
        <v>41102843</v>
      </c>
      <c r="F37" s="388">
        <f>SUM(F38:F40)</f>
        <v>38014281</v>
      </c>
      <c r="G37" s="388">
        <f t="shared" si="18"/>
        <v>0</v>
      </c>
      <c r="H37" s="388">
        <f t="shared" si="18"/>
        <v>0</v>
      </c>
      <c r="I37" s="388">
        <f t="shared" si="18"/>
        <v>0</v>
      </c>
      <c r="J37" s="388">
        <f t="shared" si="18"/>
        <v>0</v>
      </c>
      <c r="K37" s="789" t="e">
        <f>J37/I37</f>
        <v>#DIV/0!</v>
      </c>
      <c r="L37" s="388">
        <f aca="true" t="shared" si="19" ref="L37:Q37">SUM(L38:L40)</f>
        <v>41102843</v>
      </c>
      <c r="M37" s="388">
        <f>SUM(M38:M40)</f>
        <v>38014281</v>
      </c>
      <c r="N37" s="388">
        <f t="shared" si="19"/>
        <v>0</v>
      </c>
      <c r="O37" s="388">
        <f t="shared" si="19"/>
        <v>0</v>
      </c>
      <c r="P37" s="388">
        <f t="shared" si="19"/>
        <v>0</v>
      </c>
      <c r="Q37" s="388">
        <f t="shared" si="19"/>
        <v>0</v>
      </c>
      <c r="R37" s="789" t="e">
        <f>Q37/P37</f>
        <v>#DIV/0!</v>
      </c>
      <c r="S37" s="388">
        <v>0</v>
      </c>
      <c r="T37" s="388">
        <v>0</v>
      </c>
      <c r="U37" s="388"/>
      <c r="V37" s="388"/>
      <c r="W37" s="388"/>
      <c r="X37" s="388"/>
      <c r="Y37" s="944"/>
    </row>
    <row r="38" spans="1:25" ht="21.75" customHeight="1">
      <c r="A38" s="108"/>
      <c r="B38" s="113"/>
      <c r="C38" s="110" t="s">
        <v>387</v>
      </c>
      <c r="D38" s="666" t="s">
        <v>36</v>
      </c>
      <c r="E38" s="388">
        <v>7690835</v>
      </c>
      <c r="F38" s="388">
        <v>7690835</v>
      </c>
      <c r="G38" s="388"/>
      <c r="H38" s="388"/>
      <c r="I38" s="388"/>
      <c r="J38" s="969"/>
      <c r="K38" s="789"/>
      <c r="L38" s="388">
        <v>7690835</v>
      </c>
      <c r="M38" s="388">
        <v>7690835</v>
      </c>
      <c r="N38" s="388"/>
      <c r="O38" s="388"/>
      <c r="P38" s="388"/>
      <c r="Q38" s="388"/>
      <c r="R38" s="789" t="e">
        <f>Q38/P38</f>
        <v>#DIV/0!</v>
      </c>
      <c r="S38" s="388">
        <v>0</v>
      </c>
      <c r="T38" s="388">
        <v>0</v>
      </c>
      <c r="U38" s="388"/>
      <c r="V38" s="388"/>
      <c r="W38" s="388"/>
      <c r="X38" s="388"/>
      <c r="Y38" s="944"/>
    </row>
    <row r="39" spans="1:25" ht="21.75" customHeight="1">
      <c r="A39" s="108"/>
      <c r="B39" s="113"/>
      <c r="C39" s="104" t="s">
        <v>388</v>
      </c>
      <c r="D39" s="346" t="s">
        <v>35</v>
      </c>
      <c r="E39" s="388">
        <v>0</v>
      </c>
      <c r="F39" s="388">
        <v>0</v>
      </c>
      <c r="G39" s="388"/>
      <c r="H39" s="388"/>
      <c r="I39" s="388"/>
      <c r="J39" s="969"/>
      <c r="K39" s="944"/>
      <c r="L39" s="388">
        <v>0</v>
      </c>
      <c r="M39" s="388">
        <v>0</v>
      </c>
      <c r="N39" s="388"/>
      <c r="O39" s="388"/>
      <c r="P39" s="388"/>
      <c r="Q39" s="388"/>
      <c r="R39" s="944"/>
      <c r="S39" s="388">
        <v>0</v>
      </c>
      <c r="T39" s="388">
        <v>0</v>
      </c>
      <c r="U39" s="388"/>
      <c r="V39" s="388"/>
      <c r="W39" s="388"/>
      <c r="X39" s="388"/>
      <c r="Y39" s="944"/>
    </row>
    <row r="40" spans="1:25" ht="21.75" customHeight="1" thickBot="1">
      <c r="A40" s="108"/>
      <c r="B40" s="113"/>
      <c r="C40" s="104" t="s">
        <v>389</v>
      </c>
      <c r="D40" s="346" t="s">
        <v>37</v>
      </c>
      <c r="E40" s="605">
        <v>33412008</v>
      </c>
      <c r="F40" s="605">
        <f>33412008-1479698-1608864</f>
        <v>30323446</v>
      </c>
      <c r="G40" s="605"/>
      <c r="H40" s="605"/>
      <c r="I40" s="605"/>
      <c r="J40" s="971"/>
      <c r="K40" s="789"/>
      <c r="L40" s="605">
        <v>33412008</v>
      </c>
      <c r="M40" s="605">
        <f>F40</f>
        <v>30323446</v>
      </c>
      <c r="N40" s="605"/>
      <c r="O40" s="388"/>
      <c r="P40" s="388"/>
      <c r="Q40" s="388"/>
      <c r="R40" s="789" t="e">
        <f>Q40/P40</f>
        <v>#DIV/0!</v>
      </c>
      <c r="S40" s="605">
        <v>0</v>
      </c>
      <c r="T40" s="605">
        <v>0</v>
      </c>
      <c r="U40" s="605"/>
      <c r="V40" s="605"/>
      <c r="W40" s="605"/>
      <c r="X40" s="605"/>
      <c r="Y40" s="946"/>
    </row>
    <row r="41" spans="1:25" ht="21.75" customHeight="1" thickBot="1">
      <c r="A41" s="115" t="s">
        <v>11</v>
      </c>
      <c r="B41" s="1018" t="s">
        <v>338</v>
      </c>
      <c r="C41" s="1018"/>
      <c r="D41" s="1018"/>
      <c r="E41" s="378">
        <f aca="true" t="shared" si="20" ref="E41:J41">SUM(E42:E43)</f>
        <v>6000000</v>
      </c>
      <c r="F41" s="378">
        <f>SUM(F42:F43)</f>
        <v>6000000</v>
      </c>
      <c r="G41" s="378">
        <f t="shared" si="20"/>
        <v>0</v>
      </c>
      <c r="H41" s="378">
        <f t="shared" si="20"/>
        <v>0</v>
      </c>
      <c r="I41" s="378">
        <f t="shared" si="20"/>
        <v>0</v>
      </c>
      <c r="J41" s="378">
        <f t="shared" si="20"/>
        <v>0</v>
      </c>
      <c r="K41" s="937" t="e">
        <f>J41/I41</f>
        <v>#DIV/0!</v>
      </c>
      <c r="L41" s="378">
        <f aca="true" t="shared" si="21" ref="L41:Q41">SUM(L42:L43)</f>
        <v>6000000</v>
      </c>
      <c r="M41" s="378">
        <f>SUM(M42:M43)</f>
        <v>6000000</v>
      </c>
      <c r="N41" s="378">
        <f t="shared" si="21"/>
        <v>0</v>
      </c>
      <c r="O41" s="378">
        <f t="shared" si="21"/>
        <v>0</v>
      </c>
      <c r="P41" s="378">
        <f t="shared" si="21"/>
        <v>0</v>
      </c>
      <c r="Q41" s="378">
        <f t="shared" si="21"/>
        <v>0</v>
      </c>
      <c r="R41" s="937" t="e">
        <f>Q41/P41</f>
        <v>#DIV/0!</v>
      </c>
      <c r="S41" s="378">
        <f aca="true" t="shared" si="22" ref="S41:X41">SUM(S42:S43)</f>
        <v>0</v>
      </c>
      <c r="T41" s="378">
        <f>SUM(T42:T43)</f>
        <v>0</v>
      </c>
      <c r="U41" s="378">
        <f t="shared" si="22"/>
        <v>0</v>
      </c>
      <c r="V41" s="378">
        <f t="shared" si="22"/>
        <v>0</v>
      </c>
      <c r="W41" s="378">
        <f t="shared" si="22"/>
        <v>0</v>
      </c>
      <c r="X41" s="378">
        <f t="shared" si="22"/>
        <v>0</v>
      </c>
      <c r="Y41" s="774"/>
    </row>
    <row r="42" spans="1:25" ht="21.75" customHeight="1">
      <c r="A42" s="109"/>
      <c r="B42" s="116" t="s">
        <v>339</v>
      </c>
      <c r="C42" s="1015" t="s">
        <v>341</v>
      </c>
      <c r="D42" s="1015"/>
      <c r="E42" s="386">
        <v>0</v>
      </c>
      <c r="F42" s="386">
        <v>0</v>
      </c>
      <c r="G42" s="386"/>
      <c r="H42" s="386"/>
      <c r="I42" s="386"/>
      <c r="J42" s="972"/>
      <c r="K42" s="947"/>
      <c r="L42" s="386">
        <v>0</v>
      </c>
      <c r="M42" s="386">
        <v>0</v>
      </c>
      <c r="N42" s="386"/>
      <c r="O42" s="386"/>
      <c r="P42" s="386"/>
      <c r="Q42" s="386"/>
      <c r="R42" s="947"/>
      <c r="S42" s="386">
        <v>0</v>
      </c>
      <c r="T42" s="386">
        <v>0</v>
      </c>
      <c r="U42" s="386"/>
      <c r="V42" s="386"/>
      <c r="W42" s="386"/>
      <c r="X42" s="386"/>
      <c r="Y42" s="947"/>
    </row>
    <row r="43" spans="1:25" ht="21.75" customHeight="1">
      <c r="A43" s="108"/>
      <c r="B43" s="105" t="s">
        <v>340</v>
      </c>
      <c r="C43" s="1004" t="s">
        <v>342</v>
      </c>
      <c r="D43" s="1004"/>
      <c r="E43" s="388">
        <f aca="true" t="shared" si="23" ref="E43:J43">SUM(E44:E46)</f>
        <v>6000000</v>
      </c>
      <c r="F43" s="388">
        <f>SUM(F44:F46)</f>
        <v>6000000</v>
      </c>
      <c r="G43" s="388">
        <f t="shared" si="23"/>
        <v>0</v>
      </c>
      <c r="H43" s="388">
        <f t="shared" si="23"/>
        <v>0</v>
      </c>
      <c r="I43" s="388">
        <f t="shared" si="23"/>
        <v>0</v>
      </c>
      <c r="J43" s="388">
        <f t="shared" si="23"/>
        <v>0</v>
      </c>
      <c r="K43" s="789" t="e">
        <f>J43/I43</f>
        <v>#DIV/0!</v>
      </c>
      <c r="L43" s="388">
        <f aca="true" t="shared" si="24" ref="L43:Q43">SUM(L44:L46)</f>
        <v>6000000</v>
      </c>
      <c r="M43" s="388">
        <f>SUM(M44:M46)</f>
        <v>6000000</v>
      </c>
      <c r="N43" s="388">
        <f t="shared" si="24"/>
        <v>0</v>
      </c>
      <c r="O43" s="388">
        <f t="shared" si="24"/>
        <v>0</v>
      </c>
      <c r="P43" s="388">
        <f t="shared" si="24"/>
        <v>0</v>
      </c>
      <c r="Q43" s="388">
        <f t="shared" si="24"/>
        <v>0</v>
      </c>
      <c r="R43" s="789" t="e">
        <f>Q43/P43</f>
        <v>#DIV/0!</v>
      </c>
      <c r="S43" s="388">
        <f aca="true" t="shared" si="25" ref="S43:X43">SUM(S44:S46)</f>
        <v>0</v>
      </c>
      <c r="T43" s="388">
        <f>SUM(T44:T46)</f>
        <v>0</v>
      </c>
      <c r="U43" s="388">
        <f t="shared" si="25"/>
        <v>0</v>
      </c>
      <c r="V43" s="388">
        <f t="shared" si="25"/>
        <v>0</v>
      </c>
      <c r="W43" s="388">
        <f t="shared" si="25"/>
        <v>0</v>
      </c>
      <c r="X43" s="388">
        <f t="shared" si="25"/>
        <v>0</v>
      </c>
      <c r="Y43" s="944"/>
    </row>
    <row r="44" spans="1:25" ht="21.75" customHeight="1">
      <c r="A44" s="108"/>
      <c r="B44" s="116"/>
      <c r="C44" s="110" t="s">
        <v>343</v>
      </c>
      <c r="D44" s="666" t="s">
        <v>36</v>
      </c>
      <c r="E44" s="388">
        <v>0</v>
      </c>
      <c r="F44" s="388">
        <v>0</v>
      </c>
      <c r="G44" s="388"/>
      <c r="H44" s="388"/>
      <c r="I44" s="388"/>
      <c r="J44" s="969"/>
      <c r="K44" s="944"/>
      <c r="L44" s="388">
        <v>0</v>
      </c>
      <c r="M44" s="388">
        <v>0</v>
      </c>
      <c r="N44" s="388"/>
      <c r="O44" s="388"/>
      <c r="P44" s="388"/>
      <c r="Q44" s="388"/>
      <c r="R44" s="944"/>
      <c r="S44" s="388">
        <v>0</v>
      </c>
      <c r="T44" s="388">
        <v>0</v>
      </c>
      <c r="U44" s="388"/>
      <c r="V44" s="388"/>
      <c r="W44" s="388"/>
      <c r="X44" s="388"/>
      <c r="Y44" s="944"/>
    </row>
    <row r="45" spans="1:25" ht="21.75" customHeight="1">
      <c r="A45" s="108"/>
      <c r="B45" s="105"/>
      <c r="C45" s="104" t="s">
        <v>344</v>
      </c>
      <c r="D45" s="666" t="s">
        <v>35</v>
      </c>
      <c r="E45" s="388">
        <v>0</v>
      </c>
      <c r="F45" s="388">
        <v>0</v>
      </c>
      <c r="G45" s="388"/>
      <c r="H45" s="388"/>
      <c r="I45" s="388"/>
      <c r="J45" s="969"/>
      <c r="K45" s="789"/>
      <c r="L45" s="388">
        <v>0</v>
      </c>
      <c r="M45" s="388">
        <v>0</v>
      </c>
      <c r="N45" s="388"/>
      <c r="O45" s="388"/>
      <c r="P45" s="388"/>
      <c r="Q45" s="388"/>
      <c r="R45" s="789" t="e">
        <f>Q45/P45</f>
        <v>#DIV/0!</v>
      </c>
      <c r="S45" s="388">
        <v>0</v>
      </c>
      <c r="T45" s="388">
        <v>0</v>
      </c>
      <c r="U45" s="388"/>
      <c r="V45" s="388"/>
      <c r="W45" s="388"/>
      <c r="X45" s="388"/>
      <c r="Y45" s="944"/>
    </row>
    <row r="46" spans="1:25" ht="21.75" customHeight="1">
      <c r="A46" s="112"/>
      <c r="B46" s="116"/>
      <c r="C46" s="110" t="s">
        <v>345</v>
      </c>
      <c r="D46" s="666" t="s">
        <v>346</v>
      </c>
      <c r="E46" s="388">
        <v>6000000</v>
      </c>
      <c r="F46" s="388">
        <v>6000000</v>
      </c>
      <c r="G46" s="388"/>
      <c r="H46" s="388"/>
      <c r="I46" s="388"/>
      <c r="J46" s="969"/>
      <c r="K46" s="789"/>
      <c r="L46" s="388">
        <v>6000000</v>
      </c>
      <c r="M46" s="388">
        <v>6000000</v>
      </c>
      <c r="N46" s="388"/>
      <c r="O46" s="388"/>
      <c r="P46" s="388"/>
      <c r="Q46" s="388"/>
      <c r="R46" s="789" t="e">
        <f>Q46/P46</f>
        <v>#DIV/0!</v>
      </c>
      <c r="S46" s="388">
        <v>0</v>
      </c>
      <c r="T46" s="388">
        <v>0</v>
      </c>
      <c r="U46" s="388"/>
      <c r="V46" s="388"/>
      <c r="W46" s="388"/>
      <c r="X46" s="388"/>
      <c r="Y46" s="944"/>
    </row>
    <row r="47" spans="1:25" ht="21.75" customHeight="1" thickBot="1">
      <c r="A47" s="394"/>
      <c r="B47" s="105" t="s">
        <v>375</v>
      </c>
      <c r="C47" s="1004" t="s">
        <v>376</v>
      </c>
      <c r="D47" s="1004"/>
      <c r="E47" s="388">
        <v>0</v>
      </c>
      <c r="F47" s="388">
        <v>0</v>
      </c>
      <c r="G47" s="388"/>
      <c r="H47" s="388"/>
      <c r="I47" s="388"/>
      <c r="J47" s="969"/>
      <c r="K47" s="944"/>
      <c r="L47" s="388">
        <v>0</v>
      </c>
      <c r="M47" s="388">
        <v>0</v>
      </c>
      <c r="N47" s="388"/>
      <c r="O47" s="388"/>
      <c r="P47" s="388"/>
      <c r="Q47" s="388"/>
      <c r="R47" s="944"/>
      <c r="S47" s="388">
        <v>0</v>
      </c>
      <c r="T47" s="388">
        <v>0</v>
      </c>
      <c r="U47" s="388"/>
      <c r="V47" s="388"/>
      <c r="W47" s="388"/>
      <c r="X47" s="388"/>
      <c r="Y47" s="944"/>
    </row>
    <row r="48" spans="1:25" ht="21.75" customHeight="1" hidden="1" thickBot="1">
      <c r="A48" s="394"/>
      <c r="B48" s="116"/>
      <c r="C48" s="1011"/>
      <c r="D48" s="1011"/>
      <c r="E48" s="605"/>
      <c r="F48" s="605"/>
      <c r="G48" s="605"/>
      <c r="H48" s="605"/>
      <c r="I48" s="605"/>
      <c r="J48" s="971"/>
      <c r="K48" s="946" t="e">
        <f>I48/H48</f>
        <v>#DIV/0!</v>
      </c>
      <c r="L48" s="605"/>
      <c r="M48" s="605"/>
      <c r="N48" s="605"/>
      <c r="O48" s="605"/>
      <c r="P48" s="605"/>
      <c r="Q48" s="605"/>
      <c r="R48" s="946" t="e">
        <f>P48/O48</f>
        <v>#DIV/0!</v>
      </c>
      <c r="S48" s="605"/>
      <c r="T48" s="605"/>
      <c r="U48" s="605"/>
      <c r="V48" s="605"/>
      <c r="W48" s="605"/>
      <c r="X48" s="605"/>
      <c r="Y48" s="946"/>
    </row>
    <row r="49" spans="1:25" ht="21.75" customHeight="1" thickBot="1">
      <c r="A49" s="115" t="s">
        <v>12</v>
      </c>
      <c r="B49" s="1008" t="s">
        <v>79</v>
      </c>
      <c r="C49" s="1008"/>
      <c r="D49" s="1008"/>
      <c r="E49" s="378">
        <f aca="true" t="shared" si="26" ref="E49:J49">E50+E51</f>
        <v>60000</v>
      </c>
      <c r="F49" s="378">
        <f t="shared" si="26"/>
        <v>60000</v>
      </c>
      <c r="G49" s="378">
        <f t="shared" si="26"/>
        <v>0</v>
      </c>
      <c r="H49" s="378">
        <f t="shared" si="26"/>
        <v>0</v>
      </c>
      <c r="I49" s="378">
        <f t="shared" si="26"/>
        <v>0</v>
      </c>
      <c r="J49" s="378">
        <f t="shared" si="26"/>
        <v>0</v>
      </c>
      <c r="K49" s="937" t="e">
        <f>J49/I49</f>
        <v>#DIV/0!</v>
      </c>
      <c r="L49" s="378">
        <f aca="true" t="shared" si="27" ref="L49:Q49">L50+L51</f>
        <v>60000</v>
      </c>
      <c r="M49" s="378">
        <f t="shared" si="27"/>
        <v>60000</v>
      </c>
      <c r="N49" s="378">
        <f t="shared" si="27"/>
        <v>0</v>
      </c>
      <c r="O49" s="378">
        <f t="shared" si="27"/>
        <v>0</v>
      </c>
      <c r="P49" s="378">
        <f t="shared" si="27"/>
        <v>0</v>
      </c>
      <c r="Q49" s="378">
        <f t="shared" si="27"/>
        <v>0</v>
      </c>
      <c r="R49" s="937" t="e">
        <f>Q49/P49</f>
        <v>#DIV/0!</v>
      </c>
      <c r="S49" s="378">
        <f aca="true" t="shared" si="28" ref="S49:X49">S50+S51</f>
        <v>0</v>
      </c>
      <c r="T49" s="378">
        <f>T50+T51</f>
        <v>0</v>
      </c>
      <c r="U49" s="378">
        <f t="shared" si="28"/>
        <v>0</v>
      </c>
      <c r="V49" s="378">
        <f t="shared" si="28"/>
        <v>0</v>
      </c>
      <c r="W49" s="378">
        <f t="shared" si="28"/>
        <v>0</v>
      </c>
      <c r="X49" s="378">
        <f t="shared" si="28"/>
        <v>0</v>
      </c>
      <c r="Y49" s="774"/>
    </row>
    <row r="50" spans="1:25" s="7" customFormat="1" ht="21.75" customHeight="1">
      <c r="A50" s="117"/>
      <c r="B50" s="116" t="s">
        <v>47</v>
      </c>
      <c r="C50" s="1015" t="s">
        <v>359</v>
      </c>
      <c r="D50" s="1015"/>
      <c r="E50" s="387">
        <v>60000</v>
      </c>
      <c r="F50" s="387">
        <v>60000</v>
      </c>
      <c r="G50" s="387"/>
      <c r="H50" s="387"/>
      <c r="I50" s="387"/>
      <c r="J50" s="973"/>
      <c r="K50" s="789"/>
      <c r="L50" s="387">
        <v>60000</v>
      </c>
      <c r="M50" s="387">
        <v>60000</v>
      </c>
      <c r="N50" s="387"/>
      <c r="O50" s="388"/>
      <c r="P50" s="388"/>
      <c r="Q50" s="388"/>
      <c r="R50" s="789" t="e">
        <f>Q50/P50</f>
        <v>#DIV/0!</v>
      </c>
      <c r="S50" s="387">
        <v>0</v>
      </c>
      <c r="T50" s="387">
        <v>0</v>
      </c>
      <c r="U50" s="387"/>
      <c r="V50" s="387"/>
      <c r="W50" s="387"/>
      <c r="X50" s="387"/>
      <c r="Y50" s="947"/>
    </row>
    <row r="51" spans="1:25" ht="21.75" customHeight="1" thickBot="1">
      <c r="A51" s="108"/>
      <c r="B51" s="104" t="s">
        <v>48</v>
      </c>
      <c r="C51" s="1004" t="s">
        <v>360</v>
      </c>
      <c r="D51" s="1004"/>
      <c r="E51" s="368">
        <v>0</v>
      </c>
      <c r="F51" s="368">
        <v>0</v>
      </c>
      <c r="G51" s="368"/>
      <c r="H51" s="368"/>
      <c r="I51" s="368"/>
      <c r="J51" s="974"/>
      <c r="K51" s="917"/>
      <c r="L51" s="368">
        <v>0</v>
      </c>
      <c r="M51" s="368">
        <v>0</v>
      </c>
      <c r="N51" s="368"/>
      <c r="O51" s="368"/>
      <c r="P51" s="368"/>
      <c r="Q51" s="368"/>
      <c r="R51" s="917"/>
      <c r="S51" s="368">
        <v>0</v>
      </c>
      <c r="T51" s="368">
        <v>0</v>
      </c>
      <c r="U51" s="368"/>
      <c r="V51" s="368"/>
      <c r="W51" s="368"/>
      <c r="X51" s="368"/>
      <c r="Y51" s="917"/>
    </row>
    <row r="52" spans="1:25" ht="21.75" customHeight="1" thickBot="1">
      <c r="A52" s="115" t="s">
        <v>13</v>
      </c>
      <c r="B52" s="1008" t="s">
        <v>347</v>
      </c>
      <c r="C52" s="1008"/>
      <c r="D52" s="1008"/>
      <c r="E52" s="373">
        <f aca="true" t="shared" si="29" ref="E52:J52">SUM(E53:E54)</f>
        <v>0</v>
      </c>
      <c r="F52" s="373">
        <f t="shared" si="29"/>
        <v>0</v>
      </c>
      <c r="G52" s="373">
        <f t="shared" si="29"/>
        <v>0</v>
      </c>
      <c r="H52" s="373">
        <f t="shared" si="29"/>
        <v>0</v>
      </c>
      <c r="I52" s="373">
        <f t="shared" si="29"/>
        <v>0</v>
      </c>
      <c r="J52" s="373">
        <f t="shared" si="29"/>
        <v>0</v>
      </c>
      <c r="K52" s="937" t="e">
        <f>J52/I52</f>
        <v>#DIV/0!</v>
      </c>
      <c r="L52" s="373">
        <f aca="true" t="shared" si="30" ref="L52:Q52">SUM(L53:L54)</f>
        <v>0</v>
      </c>
      <c r="M52" s="373">
        <f t="shared" si="30"/>
        <v>0</v>
      </c>
      <c r="N52" s="373">
        <f t="shared" si="30"/>
        <v>0</v>
      </c>
      <c r="O52" s="373">
        <f t="shared" si="30"/>
        <v>0</v>
      </c>
      <c r="P52" s="373">
        <f t="shared" si="30"/>
        <v>0</v>
      </c>
      <c r="Q52" s="373">
        <f t="shared" si="30"/>
        <v>0</v>
      </c>
      <c r="R52" s="937" t="e">
        <f>Q52/P52</f>
        <v>#DIV/0!</v>
      </c>
      <c r="S52" s="373">
        <f aca="true" t="shared" si="31" ref="S52:X52">SUM(S53:S54)</f>
        <v>0</v>
      </c>
      <c r="T52" s="373">
        <f>SUM(T53:T54)</f>
        <v>0</v>
      </c>
      <c r="U52" s="373">
        <f t="shared" si="31"/>
        <v>0</v>
      </c>
      <c r="V52" s="373">
        <f t="shared" si="31"/>
        <v>0</v>
      </c>
      <c r="W52" s="373">
        <f t="shared" si="31"/>
        <v>0</v>
      </c>
      <c r="X52" s="373">
        <f t="shared" si="31"/>
        <v>0</v>
      </c>
      <c r="Y52" s="770"/>
    </row>
    <row r="53" spans="1:25" s="7" customFormat="1" ht="21.75" customHeight="1">
      <c r="A53" s="117"/>
      <c r="B53" s="110" t="s">
        <v>49</v>
      </c>
      <c r="C53" s="1015" t="s">
        <v>349</v>
      </c>
      <c r="D53" s="1015"/>
      <c r="E53" s="374">
        <v>0</v>
      </c>
      <c r="F53" s="374">
        <v>0</v>
      </c>
      <c r="G53" s="374"/>
      <c r="H53" s="374"/>
      <c r="I53" s="374"/>
      <c r="J53" s="957"/>
      <c r="K53" s="789"/>
      <c r="L53" s="374">
        <v>0</v>
      </c>
      <c r="M53" s="374">
        <v>0</v>
      </c>
      <c r="N53" s="374"/>
      <c r="O53" s="388"/>
      <c r="P53" s="388"/>
      <c r="Q53" s="388"/>
      <c r="R53" s="789" t="e">
        <f>Q53/P53</f>
        <v>#DIV/0!</v>
      </c>
      <c r="S53" s="374">
        <v>0</v>
      </c>
      <c r="T53" s="374">
        <v>0</v>
      </c>
      <c r="U53" s="374"/>
      <c r="V53" s="374"/>
      <c r="W53" s="374"/>
      <c r="X53" s="374"/>
      <c r="Y53" s="771"/>
    </row>
    <row r="54" spans="1:25" ht="21.75" customHeight="1" thickBot="1">
      <c r="A54" s="112"/>
      <c r="B54" s="113" t="s">
        <v>348</v>
      </c>
      <c r="C54" s="1017" t="s">
        <v>350</v>
      </c>
      <c r="D54" s="1017"/>
      <c r="E54" s="389">
        <v>0</v>
      </c>
      <c r="F54" s="389">
        <v>0</v>
      </c>
      <c r="G54" s="389">
        <v>0</v>
      </c>
      <c r="H54" s="389">
        <v>0</v>
      </c>
      <c r="I54" s="389">
        <v>0</v>
      </c>
      <c r="J54" s="962"/>
      <c r="K54" s="919"/>
      <c r="L54" s="389">
        <v>0</v>
      </c>
      <c r="M54" s="389">
        <v>0</v>
      </c>
      <c r="N54" s="389">
        <v>0</v>
      </c>
      <c r="O54" s="389">
        <v>0</v>
      </c>
      <c r="P54" s="389">
        <v>0</v>
      </c>
      <c r="Q54" s="389">
        <v>0</v>
      </c>
      <c r="R54" s="919"/>
      <c r="S54" s="389">
        <v>0</v>
      </c>
      <c r="T54" s="389">
        <v>0</v>
      </c>
      <c r="U54" s="389"/>
      <c r="V54" s="389"/>
      <c r="W54" s="389"/>
      <c r="X54" s="389"/>
      <c r="Y54" s="919"/>
    </row>
    <row r="55" spans="1:25" ht="21.75" customHeight="1" thickBot="1">
      <c r="A55" s="115" t="s">
        <v>14</v>
      </c>
      <c r="B55" s="1016" t="s">
        <v>81</v>
      </c>
      <c r="C55" s="1016"/>
      <c r="D55" s="1016"/>
      <c r="E55" s="373">
        <f aca="true" t="shared" si="32" ref="E55:J55">E7+E21+E41+E49+E52+E32</f>
        <v>433344951</v>
      </c>
      <c r="F55" s="373">
        <f>F7+F21+F41+F49+F52+F32</f>
        <v>433344951</v>
      </c>
      <c r="G55" s="373">
        <f t="shared" si="32"/>
        <v>0</v>
      </c>
      <c r="H55" s="373">
        <f t="shared" si="32"/>
        <v>0</v>
      </c>
      <c r="I55" s="373">
        <f t="shared" si="32"/>
        <v>0</v>
      </c>
      <c r="J55" s="373">
        <f t="shared" si="32"/>
        <v>0</v>
      </c>
      <c r="K55" s="937" t="e">
        <f>J55/I55</f>
        <v>#DIV/0!</v>
      </c>
      <c r="L55" s="373">
        <f aca="true" t="shared" si="33" ref="L55:Q55">L7+L21+L41+L49+L52+L32</f>
        <v>412697158</v>
      </c>
      <c r="M55" s="373">
        <f>M7+M21+M41+M49+M52+M32</f>
        <v>412697158</v>
      </c>
      <c r="N55" s="373">
        <f t="shared" si="33"/>
        <v>0</v>
      </c>
      <c r="O55" s="373">
        <f t="shared" si="33"/>
        <v>0</v>
      </c>
      <c r="P55" s="373">
        <f t="shared" si="33"/>
        <v>0</v>
      </c>
      <c r="Q55" s="373">
        <f t="shared" si="33"/>
        <v>0</v>
      </c>
      <c r="R55" s="937" t="e">
        <f>Q55/P55</f>
        <v>#DIV/0!</v>
      </c>
      <c r="S55" s="373">
        <f aca="true" t="shared" si="34" ref="S55:X55">S7+S21+S41+S49+S52+S32</f>
        <v>20647793</v>
      </c>
      <c r="T55" s="373">
        <f>T7+T21+T41+T49+T52+T32</f>
        <v>20647793</v>
      </c>
      <c r="U55" s="373">
        <f t="shared" si="34"/>
        <v>0</v>
      </c>
      <c r="V55" s="373">
        <f t="shared" si="34"/>
        <v>0</v>
      </c>
      <c r="W55" s="373">
        <f t="shared" si="34"/>
        <v>0</v>
      </c>
      <c r="X55" s="373">
        <f t="shared" si="34"/>
        <v>0</v>
      </c>
      <c r="Y55" s="770" t="e">
        <f>W55/V55</f>
        <v>#DIV/0!</v>
      </c>
    </row>
    <row r="56" spans="1:25" ht="24" customHeight="1" thickBot="1">
      <c r="A56" s="111" t="s">
        <v>62</v>
      </c>
      <c r="B56" s="1008" t="s">
        <v>351</v>
      </c>
      <c r="C56" s="1008"/>
      <c r="D56" s="1008"/>
      <c r="E56" s="373">
        <f aca="true" t="shared" si="35" ref="E56:J56">SUM(E57:E59)</f>
        <v>149687964</v>
      </c>
      <c r="F56" s="373">
        <f t="shared" si="35"/>
        <v>149687964</v>
      </c>
      <c r="G56" s="373">
        <f t="shared" si="35"/>
        <v>0</v>
      </c>
      <c r="H56" s="373">
        <f t="shared" si="35"/>
        <v>0</v>
      </c>
      <c r="I56" s="373">
        <f t="shared" si="35"/>
        <v>0</v>
      </c>
      <c r="J56" s="373">
        <f t="shared" si="35"/>
        <v>0</v>
      </c>
      <c r="K56" s="937" t="e">
        <f>J56/I56</f>
        <v>#DIV/0!</v>
      </c>
      <c r="L56" s="373">
        <f aca="true" t="shared" si="36" ref="L56:Q56">SUM(L57:L59)</f>
        <v>149687964</v>
      </c>
      <c r="M56" s="373">
        <f t="shared" si="36"/>
        <v>149687964</v>
      </c>
      <c r="N56" s="373">
        <f t="shared" si="36"/>
        <v>0</v>
      </c>
      <c r="O56" s="373">
        <f t="shared" si="36"/>
        <v>0</v>
      </c>
      <c r="P56" s="373">
        <f t="shared" si="36"/>
        <v>0</v>
      </c>
      <c r="Q56" s="373">
        <f t="shared" si="36"/>
        <v>0</v>
      </c>
      <c r="R56" s="937" t="e">
        <f>Q56/P56</f>
        <v>#DIV/0!</v>
      </c>
      <c r="S56" s="373">
        <f aca="true" t="shared" si="37" ref="S56:X56">SUM(S57:S59)</f>
        <v>0</v>
      </c>
      <c r="T56" s="373">
        <f>SUM(T57:T59)</f>
        <v>0</v>
      </c>
      <c r="U56" s="373">
        <f t="shared" si="37"/>
        <v>0</v>
      </c>
      <c r="V56" s="373">
        <f t="shared" si="37"/>
        <v>0</v>
      </c>
      <c r="W56" s="373">
        <f t="shared" si="37"/>
        <v>0</v>
      </c>
      <c r="X56" s="373">
        <f t="shared" si="37"/>
        <v>0</v>
      </c>
      <c r="Y56" s="770"/>
    </row>
    <row r="57" spans="1:25" ht="21.75" customHeight="1">
      <c r="A57" s="109"/>
      <c r="B57" s="110" t="s">
        <v>50</v>
      </c>
      <c r="C57" s="1015" t="s">
        <v>352</v>
      </c>
      <c r="D57" s="1015"/>
      <c r="E57" s="374">
        <v>12000000</v>
      </c>
      <c r="F57" s="374">
        <v>12000000</v>
      </c>
      <c r="G57" s="374"/>
      <c r="H57" s="374"/>
      <c r="I57" s="374"/>
      <c r="J57" s="957"/>
      <c r="K57" s="789"/>
      <c r="L57" s="374">
        <v>12000000</v>
      </c>
      <c r="M57" s="374">
        <v>12000000</v>
      </c>
      <c r="N57" s="374"/>
      <c r="O57" s="388"/>
      <c r="P57" s="388"/>
      <c r="Q57" s="388"/>
      <c r="R57" s="789" t="e">
        <f>Q57/P57</f>
        <v>#DIV/0!</v>
      </c>
      <c r="S57" s="374">
        <v>0</v>
      </c>
      <c r="T57" s="374">
        <v>0</v>
      </c>
      <c r="U57" s="374"/>
      <c r="V57" s="374"/>
      <c r="W57" s="374"/>
      <c r="X57" s="374"/>
      <c r="Y57" s="771"/>
    </row>
    <row r="58" spans="1:25" ht="21.75" customHeight="1">
      <c r="A58" s="108"/>
      <c r="B58" s="105" t="s">
        <v>51</v>
      </c>
      <c r="C58" s="1015" t="s">
        <v>524</v>
      </c>
      <c r="D58" s="1015"/>
      <c r="E58" s="369"/>
      <c r="F58" s="369"/>
      <c r="G58" s="369"/>
      <c r="H58" s="369"/>
      <c r="I58" s="369"/>
      <c r="J58" s="959"/>
      <c r="K58" s="917"/>
      <c r="L58" s="369"/>
      <c r="M58" s="369"/>
      <c r="N58" s="369"/>
      <c r="O58" s="369"/>
      <c r="P58" s="369"/>
      <c r="Q58" s="369"/>
      <c r="R58" s="917"/>
      <c r="S58" s="369">
        <v>0</v>
      </c>
      <c r="T58" s="369">
        <v>0</v>
      </c>
      <c r="U58" s="369"/>
      <c r="V58" s="369"/>
      <c r="W58" s="369"/>
      <c r="X58" s="369"/>
      <c r="Y58" s="917"/>
    </row>
    <row r="59" spans="1:25" ht="21.75" customHeight="1" thickBot="1">
      <c r="A59" s="108"/>
      <c r="B59" s="105" t="s">
        <v>80</v>
      </c>
      <c r="C59" s="1015" t="s">
        <v>353</v>
      </c>
      <c r="D59" s="1015"/>
      <c r="E59" s="369">
        <v>137687964</v>
      </c>
      <c r="F59" s="369">
        <v>137687964</v>
      </c>
      <c r="G59" s="369"/>
      <c r="H59" s="369"/>
      <c r="I59" s="369"/>
      <c r="J59" s="959"/>
      <c r="K59" s="789"/>
      <c r="L59" s="369">
        <v>137687964</v>
      </c>
      <c r="M59" s="369">
        <v>137687964</v>
      </c>
      <c r="N59" s="369"/>
      <c r="O59" s="388"/>
      <c r="P59" s="388"/>
      <c r="Q59" s="388"/>
      <c r="R59" s="789" t="e">
        <f>Q59/P59</f>
        <v>#DIV/0!</v>
      </c>
      <c r="S59" s="369">
        <v>0</v>
      </c>
      <c r="T59" s="369">
        <v>0</v>
      </c>
      <c r="U59" s="369"/>
      <c r="V59" s="369"/>
      <c r="W59" s="369"/>
      <c r="X59" s="369"/>
      <c r="Y59" s="917"/>
    </row>
    <row r="60" spans="1:25" ht="35.25" customHeight="1" thickBot="1">
      <c r="A60" s="115" t="s">
        <v>63</v>
      </c>
      <c r="B60" s="1014" t="s">
        <v>82</v>
      </c>
      <c r="C60" s="1014"/>
      <c r="D60" s="1014"/>
      <c r="E60" s="375">
        <f aca="true" t="shared" si="38" ref="E60:J60">E55+E56</f>
        <v>583032915</v>
      </c>
      <c r="F60" s="375">
        <f t="shared" si="38"/>
        <v>583032915</v>
      </c>
      <c r="G60" s="375">
        <f t="shared" si="38"/>
        <v>0</v>
      </c>
      <c r="H60" s="375">
        <f t="shared" si="38"/>
        <v>0</v>
      </c>
      <c r="I60" s="375">
        <f t="shared" si="38"/>
        <v>0</v>
      </c>
      <c r="J60" s="375">
        <f t="shared" si="38"/>
        <v>0</v>
      </c>
      <c r="K60" s="937" t="e">
        <f>J60/I60</f>
        <v>#DIV/0!</v>
      </c>
      <c r="L60" s="375">
        <f aca="true" t="shared" si="39" ref="L60:Q60">L55+L56</f>
        <v>562385122</v>
      </c>
      <c r="M60" s="375">
        <f t="shared" si="39"/>
        <v>562385122</v>
      </c>
      <c r="N60" s="375">
        <f t="shared" si="39"/>
        <v>0</v>
      </c>
      <c r="O60" s="375">
        <f t="shared" si="39"/>
        <v>0</v>
      </c>
      <c r="P60" s="375">
        <f t="shared" si="39"/>
        <v>0</v>
      </c>
      <c r="Q60" s="375">
        <f t="shared" si="39"/>
        <v>0</v>
      </c>
      <c r="R60" s="937" t="e">
        <f>Q60/P60</f>
        <v>#DIV/0!</v>
      </c>
      <c r="S60" s="375">
        <f aca="true" t="shared" si="40" ref="S60:X60">S55+S56</f>
        <v>20647793</v>
      </c>
      <c r="T60" s="375">
        <f>T55+T56</f>
        <v>20647793</v>
      </c>
      <c r="U60" s="375">
        <f t="shared" si="40"/>
        <v>0</v>
      </c>
      <c r="V60" s="375">
        <f t="shared" si="40"/>
        <v>0</v>
      </c>
      <c r="W60" s="375">
        <f t="shared" si="40"/>
        <v>0</v>
      </c>
      <c r="X60" s="375">
        <f t="shared" si="40"/>
        <v>0</v>
      </c>
      <c r="Y60" s="772" t="e">
        <f>W60/V60</f>
        <v>#DIV/0!</v>
      </c>
    </row>
    <row r="61" spans="1:25" ht="21.75" customHeight="1" hidden="1" thickBot="1">
      <c r="A61" s="1009" t="s">
        <v>255</v>
      </c>
      <c r="B61" s="1010"/>
      <c r="C61" s="1010"/>
      <c r="D61" s="1010"/>
      <c r="E61" s="607"/>
      <c r="F61" s="607"/>
      <c r="G61" s="607"/>
      <c r="H61" s="607"/>
      <c r="I61" s="607"/>
      <c r="J61" s="607"/>
      <c r="K61" s="937" t="e">
        <f>J61/I61</f>
        <v>#DIV/0!</v>
      </c>
      <c r="L61" s="607"/>
      <c r="M61" s="607"/>
      <c r="N61" s="607"/>
      <c r="O61" s="607"/>
      <c r="P61" s="607"/>
      <c r="Q61" s="607"/>
      <c r="R61" s="937" t="e">
        <f>Q61/P61</f>
        <v>#DIV/0!</v>
      </c>
      <c r="S61" s="607"/>
      <c r="T61" s="607"/>
      <c r="U61" s="607"/>
      <c r="V61" s="607"/>
      <c r="W61" s="607"/>
      <c r="X61" s="607"/>
      <c r="Y61" s="609" t="e">
        <f>W61/V61</f>
        <v>#DIV/0!</v>
      </c>
    </row>
    <row r="62" spans="1:25" ht="21.75" customHeight="1" thickBot="1">
      <c r="A62" s="1013" t="s">
        <v>7</v>
      </c>
      <c r="B62" s="1014"/>
      <c r="C62" s="1014"/>
      <c r="D62" s="1014"/>
      <c r="E62" s="427">
        <f aca="true" t="shared" si="41" ref="E62:J62">E60+E61</f>
        <v>583032915</v>
      </c>
      <c r="F62" s="427">
        <f>F60+F61</f>
        <v>583032915</v>
      </c>
      <c r="G62" s="427">
        <f t="shared" si="41"/>
        <v>0</v>
      </c>
      <c r="H62" s="427">
        <f t="shared" si="41"/>
        <v>0</v>
      </c>
      <c r="I62" s="427">
        <f t="shared" si="41"/>
        <v>0</v>
      </c>
      <c r="J62" s="427">
        <f t="shared" si="41"/>
        <v>0</v>
      </c>
      <c r="K62" s="937" t="e">
        <f>J62/I62</f>
        <v>#DIV/0!</v>
      </c>
      <c r="L62" s="427">
        <f aca="true" t="shared" si="42" ref="L62:Q62">L60+L61</f>
        <v>562385122</v>
      </c>
      <c r="M62" s="427">
        <f>M60+M61</f>
        <v>562385122</v>
      </c>
      <c r="N62" s="427">
        <f t="shared" si="42"/>
        <v>0</v>
      </c>
      <c r="O62" s="427">
        <f t="shared" si="42"/>
        <v>0</v>
      </c>
      <c r="P62" s="427">
        <f t="shared" si="42"/>
        <v>0</v>
      </c>
      <c r="Q62" s="427">
        <f t="shared" si="42"/>
        <v>0</v>
      </c>
      <c r="R62" s="937" t="e">
        <f>Q62/P62</f>
        <v>#DIV/0!</v>
      </c>
      <c r="S62" s="427">
        <f aca="true" t="shared" si="43" ref="S62:X62">S60+S61</f>
        <v>20647793</v>
      </c>
      <c r="T62" s="427">
        <f>T60+T61</f>
        <v>20647793</v>
      </c>
      <c r="U62" s="427">
        <f t="shared" si="43"/>
        <v>0</v>
      </c>
      <c r="V62" s="427">
        <f t="shared" si="43"/>
        <v>0</v>
      </c>
      <c r="W62" s="427">
        <f t="shared" si="43"/>
        <v>0</v>
      </c>
      <c r="X62" s="427">
        <f t="shared" si="43"/>
        <v>0</v>
      </c>
      <c r="Y62" s="429" t="e">
        <f>W62/V62</f>
        <v>#DIV/0!</v>
      </c>
    </row>
    <row r="63" spans="1:25" ht="21.75" customHeight="1">
      <c r="A63" s="610"/>
      <c r="B63" s="611"/>
      <c r="C63" s="611"/>
      <c r="D63" s="611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</row>
    <row r="64" spans="1:22" ht="21.75" customHeight="1">
      <c r="A64" s="94"/>
      <c r="B64" s="141"/>
      <c r="C64" s="141"/>
      <c r="D64" s="141"/>
      <c r="E64" s="342"/>
      <c r="F64" s="342"/>
      <c r="G64" s="342"/>
      <c r="H64" s="342"/>
      <c r="I64" s="341"/>
      <c r="J64" s="341"/>
      <c r="K64" s="342"/>
      <c r="L64" s="342"/>
      <c r="T64" s="342"/>
      <c r="U64" s="342"/>
      <c r="V64" s="342"/>
    </row>
    <row r="65" spans="1:22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P65" s="342"/>
      <c r="Q65" s="342"/>
      <c r="R65" s="342"/>
      <c r="T65" s="342"/>
      <c r="U65" s="342"/>
      <c r="V65" s="342"/>
    </row>
    <row r="66" spans="1:22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T66" s="342"/>
      <c r="U66" s="342"/>
      <c r="V66" s="342"/>
    </row>
    <row r="67" spans="5:22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T67" s="342"/>
      <c r="U67" s="342"/>
      <c r="V67" s="342"/>
    </row>
    <row r="68" spans="5:22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T68" s="342"/>
      <c r="U68" s="342"/>
      <c r="V68" s="342"/>
    </row>
    <row r="69" spans="5:22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T69" s="342"/>
      <c r="U69" s="342"/>
      <c r="V69" s="342"/>
    </row>
    <row r="70" spans="4:22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T70" s="342"/>
      <c r="U70" s="342"/>
      <c r="V70" s="342"/>
    </row>
    <row r="71" spans="4:22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T71" s="342"/>
      <c r="U71" s="342"/>
      <c r="V71" s="342"/>
    </row>
    <row r="72" spans="4:22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T72" s="342"/>
      <c r="U72" s="342"/>
      <c r="V72" s="342"/>
    </row>
    <row r="73" spans="5:22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T73" s="342"/>
      <c r="U73" s="342"/>
      <c r="V73" s="342"/>
    </row>
    <row r="74" spans="5:22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T74" s="342"/>
      <c r="U74" s="342"/>
      <c r="V74" s="342"/>
    </row>
    <row r="75" spans="5:22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T75" s="342"/>
      <c r="U75" s="342"/>
      <c r="V75" s="342"/>
    </row>
    <row r="76" spans="5:22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T76" s="342"/>
      <c r="U76" s="342"/>
      <c r="V76" s="342"/>
    </row>
    <row r="77" spans="5:22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T77" s="342"/>
      <c r="U77" s="342"/>
      <c r="V77" s="342"/>
    </row>
    <row r="78" spans="5:22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T78" s="342"/>
      <c r="U78" s="342"/>
      <c r="V78" s="342"/>
    </row>
    <row r="79" spans="5:22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T79" s="342"/>
      <c r="U79" s="342"/>
      <c r="V79" s="342"/>
    </row>
    <row r="80" spans="5:22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T80" s="342"/>
      <c r="U80" s="342"/>
      <c r="V80" s="342"/>
    </row>
    <row r="81" spans="5:22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T81" s="342"/>
      <c r="U81" s="342"/>
      <c r="V81" s="342"/>
    </row>
    <row r="82" spans="5:22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T82" s="342"/>
      <c r="U82" s="342"/>
      <c r="V82" s="342"/>
    </row>
    <row r="83" spans="5:22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T83" s="342"/>
      <c r="U83" s="342"/>
      <c r="V83" s="342"/>
    </row>
    <row r="84" spans="5:22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T84" s="342"/>
      <c r="U84" s="342"/>
      <c r="V84" s="342"/>
    </row>
    <row r="85" spans="5:22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T85" s="342"/>
      <c r="U85" s="342"/>
      <c r="V85" s="342"/>
    </row>
    <row r="86" spans="5:22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T86" s="342"/>
      <c r="U86" s="342"/>
      <c r="V86" s="342"/>
    </row>
    <row r="87" spans="5:22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/>
      <c r="U87" s="342"/>
      <c r="V87" s="342"/>
    </row>
    <row r="88" spans="5:22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</row>
    <row r="89" spans="5:22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T89" s="342"/>
      <c r="U89" s="342"/>
      <c r="V89" s="342"/>
    </row>
    <row r="90" spans="5:22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T90" s="342"/>
      <c r="U90" s="342"/>
      <c r="V90" s="342"/>
    </row>
    <row r="91" spans="5:22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T91" s="342"/>
      <c r="U91" s="342"/>
      <c r="V91" s="342"/>
    </row>
    <row r="92" spans="5:22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T92" s="342"/>
      <c r="U92" s="342"/>
      <c r="V92" s="342"/>
    </row>
    <row r="93" spans="5:22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T93" s="342"/>
      <c r="U93" s="342"/>
      <c r="V93" s="342"/>
    </row>
    <row r="94" spans="5:22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T94" s="342"/>
      <c r="U94" s="342"/>
      <c r="V94" s="342"/>
    </row>
    <row r="95" spans="5:22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T95" s="342"/>
      <c r="U95" s="342"/>
      <c r="V95" s="342"/>
    </row>
    <row r="96" spans="5:22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T96" s="342"/>
      <c r="U96" s="342"/>
      <c r="V96" s="342"/>
    </row>
    <row r="97" spans="5:22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T97" s="342"/>
      <c r="U97" s="342"/>
      <c r="V97" s="342"/>
    </row>
    <row r="98" spans="5:22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T98" s="342"/>
      <c r="U98" s="342"/>
      <c r="V98" s="342"/>
    </row>
    <row r="99" spans="5:22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T99" s="342"/>
      <c r="U99" s="342"/>
      <c r="V99" s="342"/>
    </row>
    <row r="100" spans="5:22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T100" s="342"/>
      <c r="U100" s="342"/>
      <c r="V100" s="342"/>
    </row>
    <row r="101" spans="5:22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T101" s="342"/>
      <c r="U101" s="342"/>
      <c r="V101" s="342"/>
    </row>
    <row r="102" spans="5:22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T102" s="342"/>
      <c r="U102" s="342"/>
      <c r="V102" s="342"/>
    </row>
    <row r="103" spans="5:22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T103" s="342"/>
      <c r="U103" s="342"/>
      <c r="V103" s="342"/>
    </row>
    <row r="104" spans="5:22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T104" s="342"/>
      <c r="U104" s="342"/>
      <c r="V104" s="342"/>
    </row>
    <row r="105" spans="5:22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T105" s="342"/>
      <c r="U105" s="342"/>
      <c r="V105" s="342"/>
    </row>
    <row r="106" spans="5:22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T106" s="342"/>
      <c r="U106" s="342"/>
      <c r="V106" s="342"/>
    </row>
    <row r="107" spans="5:22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T107" s="342"/>
      <c r="U107" s="342"/>
      <c r="V107" s="342"/>
    </row>
    <row r="108" spans="5:22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T108" s="342"/>
      <c r="U108" s="342"/>
      <c r="V108" s="342"/>
    </row>
    <row r="109" spans="5:22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T109" s="342"/>
      <c r="U109" s="342"/>
      <c r="V109" s="342"/>
    </row>
    <row r="110" spans="5:22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T110" s="342"/>
      <c r="U110" s="342"/>
      <c r="V110" s="342"/>
    </row>
    <row r="111" spans="5:22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T111" s="342"/>
      <c r="U111" s="342"/>
      <c r="V111" s="342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70" zoomScaleNormal="70" workbookViewId="0" topLeftCell="A3">
      <selection activeCell="F26" sqref="F26"/>
    </sheetView>
  </sheetViews>
  <sheetFormatPr defaultColWidth="9.140625" defaultRowHeight="12.75"/>
  <cols>
    <col min="1" max="1" width="5.8515625" style="123" customWidth="1"/>
    <col min="2" max="2" width="8.140625" style="130" customWidth="1"/>
    <col min="3" max="3" width="6.8515625" style="130" customWidth="1"/>
    <col min="4" max="4" width="50.140625" style="131" bestFit="1" customWidth="1"/>
    <col min="5" max="5" width="21.57421875" style="1" customWidth="1"/>
    <col min="6" max="6" width="17.00390625" style="1" customWidth="1"/>
    <col min="7" max="7" width="13.140625" style="1" hidden="1" customWidth="1"/>
    <col min="8" max="8" width="12.140625" style="1" hidden="1" customWidth="1"/>
    <col min="9" max="11" width="11.8515625" style="1" hidden="1" customWidth="1"/>
    <col min="12" max="12" width="20.7109375" style="81" customWidth="1"/>
    <col min="13" max="13" width="16.421875" style="81" bestFit="1" customWidth="1"/>
    <col min="14" max="14" width="13.140625" style="81" hidden="1" customWidth="1"/>
    <col min="15" max="17" width="11.8515625" style="81" hidden="1" customWidth="1"/>
    <col min="18" max="18" width="10.8515625" style="81" hidden="1" customWidth="1"/>
    <col min="19" max="19" width="22.140625" style="81" customWidth="1"/>
    <col min="20" max="20" width="14.8515625" style="81" bestFit="1" customWidth="1"/>
    <col min="21" max="21" width="11.421875" style="1" hidden="1" customWidth="1"/>
    <col min="22" max="22" width="12.421875" style="1" hidden="1" customWidth="1"/>
    <col min="23" max="24" width="9.2812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080" t="s">
        <v>60</v>
      </c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  <c r="R1" s="1080"/>
      <c r="S1" s="1080"/>
    </row>
    <row r="2" spans="1:20" ht="37.5" customHeight="1">
      <c r="A2" s="1079" t="s">
        <v>540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257"/>
    </row>
    <row r="3" spans="1:19" ht="14.25" customHeight="1" thickBot="1">
      <c r="A3" s="94"/>
      <c r="B3" s="122"/>
      <c r="C3" s="122"/>
      <c r="D3" s="132"/>
      <c r="S3" s="138" t="s">
        <v>2</v>
      </c>
    </row>
    <row r="4" spans="1:25" s="2" customFormat="1" ht="48.75" customHeight="1" thickBot="1">
      <c r="A4" s="1046" t="s">
        <v>4</v>
      </c>
      <c r="B4" s="1016"/>
      <c r="C4" s="1016"/>
      <c r="D4" s="1016"/>
      <c r="E4" s="319" t="s">
        <v>5</v>
      </c>
      <c r="F4" s="319"/>
      <c r="G4" s="319"/>
      <c r="H4" s="319"/>
      <c r="I4" s="319"/>
      <c r="J4" s="319"/>
      <c r="K4" s="319"/>
      <c r="L4" s="319" t="s">
        <v>66</v>
      </c>
      <c r="M4" s="319"/>
      <c r="N4" s="319"/>
      <c r="O4" s="319"/>
      <c r="P4" s="319"/>
      <c r="Q4" s="319"/>
      <c r="R4" s="319"/>
      <c r="S4" s="1046" t="s">
        <v>67</v>
      </c>
      <c r="T4" s="1016"/>
      <c r="U4" s="1016"/>
      <c r="V4" s="1016"/>
      <c r="W4" s="1016"/>
      <c r="X4" s="1016"/>
      <c r="Y4" s="1082"/>
    </row>
    <row r="5" spans="1:25" s="2" customFormat="1" ht="16.5" thickBot="1">
      <c r="A5" s="315"/>
      <c r="B5" s="313"/>
      <c r="C5" s="313"/>
      <c r="D5" s="313"/>
      <c r="E5" s="419" t="s">
        <v>70</v>
      </c>
      <c r="F5" s="420" t="s">
        <v>242</v>
      </c>
      <c r="G5" s="420" t="s">
        <v>245</v>
      </c>
      <c r="H5" s="420" t="s">
        <v>248</v>
      </c>
      <c r="I5" s="420" t="s">
        <v>264</v>
      </c>
      <c r="J5" s="956" t="s">
        <v>270</v>
      </c>
      <c r="K5" s="804" t="s">
        <v>252</v>
      </c>
      <c r="L5" s="419" t="s">
        <v>70</v>
      </c>
      <c r="M5" s="420" t="s">
        <v>242</v>
      </c>
      <c r="N5" s="420" t="s">
        <v>245</v>
      </c>
      <c r="O5" s="420" t="s">
        <v>248</v>
      </c>
      <c r="P5" s="420" t="s">
        <v>264</v>
      </c>
      <c r="Q5" s="956" t="s">
        <v>270</v>
      </c>
      <c r="R5" s="804" t="s">
        <v>252</v>
      </c>
      <c r="S5" s="419" t="s">
        <v>70</v>
      </c>
      <c r="T5" s="420" t="s">
        <v>242</v>
      </c>
      <c r="U5" s="420" t="s">
        <v>245</v>
      </c>
      <c r="V5" s="420" t="s">
        <v>248</v>
      </c>
      <c r="W5" s="420" t="s">
        <v>264</v>
      </c>
      <c r="X5" s="956" t="s">
        <v>270</v>
      </c>
      <c r="Y5" s="804" t="s">
        <v>252</v>
      </c>
    </row>
    <row r="6" spans="1:26" s="80" customFormat="1" ht="22.5" customHeight="1" thickBot="1">
      <c r="A6" s="115" t="s">
        <v>30</v>
      </c>
      <c r="B6" s="1034" t="s">
        <v>83</v>
      </c>
      <c r="C6" s="1034"/>
      <c r="D6" s="1034"/>
      <c r="E6" s="373">
        <f aca="true" t="shared" si="0" ref="E6:J6">SUM(E7:E11)</f>
        <v>264903761</v>
      </c>
      <c r="F6" s="373">
        <f>SUM(F7:F11)</f>
        <v>265084818</v>
      </c>
      <c r="G6" s="373">
        <f t="shared" si="0"/>
        <v>0</v>
      </c>
      <c r="H6" s="373">
        <f t="shared" si="0"/>
        <v>0</v>
      </c>
      <c r="I6" s="373">
        <f t="shared" si="0"/>
        <v>0</v>
      </c>
      <c r="J6" s="373">
        <f t="shared" si="0"/>
        <v>0</v>
      </c>
      <c r="K6" s="770" t="e">
        <f>I6/H6</f>
        <v>#DIV/0!</v>
      </c>
      <c r="L6" s="373">
        <f aca="true" t="shared" si="1" ref="L6:Q6">SUM(L7:L11)</f>
        <v>249255968</v>
      </c>
      <c r="M6" s="373">
        <f>SUM(M7:M11)</f>
        <v>249437025</v>
      </c>
      <c r="N6" s="302">
        <f t="shared" si="1"/>
        <v>0</v>
      </c>
      <c r="O6" s="302">
        <f t="shared" si="1"/>
        <v>0</v>
      </c>
      <c r="P6" s="302">
        <f t="shared" si="1"/>
        <v>0</v>
      </c>
      <c r="Q6" s="302">
        <f t="shared" si="1"/>
        <v>0</v>
      </c>
      <c r="R6" s="770" t="e">
        <f>P6/O6</f>
        <v>#DIV/0!</v>
      </c>
      <c r="S6" s="373">
        <f aca="true" t="shared" si="2" ref="S6:X6">SUM(S7:S11)</f>
        <v>15647793</v>
      </c>
      <c r="T6" s="373">
        <f t="shared" si="2"/>
        <v>15647793</v>
      </c>
      <c r="U6" s="302">
        <f t="shared" si="2"/>
        <v>0</v>
      </c>
      <c r="V6" s="302">
        <f t="shared" si="2"/>
        <v>0</v>
      </c>
      <c r="W6" s="302">
        <f t="shared" si="2"/>
        <v>0</v>
      </c>
      <c r="X6" s="302">
        <f t="shared" si="2"/>
        <v>0</v>
      </c>
      <c r="Y6" s="770" t="e">
        <f>W6/V6</f>
        <v>#DIV/0!</v>
      </c>
      <c r="Z6" s="302">
        <f>SUM(Z7:Z11)</f>
        <v>0</v>
      </c>
    </row>
    <row r="7" spans="1:26" s="5" customFormat="1" ht="22.5" customHeight="1">
      <c r="A7" s="114"/>
      <c r="B7" s="119" t="s">
        <v>39</v>
      </c>
      <c r="C7" s="119"/>
      <c r="D7" s="363" t="s">
        <v>0</v>
      </c>
      <c r="E7" s="374">
        <v>43693300</v>
      </c>
      <c r="F7" s="374">
        <v>43693300</v>
      </c>
      <c r="G7" s="374"/>
      <c r="H7" s="374"/>
      <c r="I7" s="374"/>
      <c r="J7" s="957"/>
      <c r="K7" s="771"/>
      <c r="L7" s="374">
        <f>E7</f>
        <v>43693300</v>
      </c>
      <c r="M7" s="374">
        <f>F7</f>
        <v>43693300</v>
      </c>
      <c r="N7" s="374"/>
      <c r="O7" s="374"/>
      <c r="P7" s="374"/>
      <c r="Q7" s="374"/>
      <c r="R7" s="771"/>
      <c r="S7" s="374">
        <v>0</v>
      </c>
      <c r="T7" s="374">
        <v>0</v>
      </c>
      <c r="U7" s="304"/>
      <c r="V7" s="304"/>
      <c r="W7" s="304"/>
      <c r="X7" s="304"/>
      <c r="Y7" s="771"/>
      <c r="Z7" s="304"/>
    </row>
    <row r="8" spans="1:26" s="5" customFormat="1" ht="22.5" customHeight="1">
      <c r="A8" s="97"/>
      <c r="B8" s="106" t="s">
        <v>40</v>
      </c>
      <c r="C8" s="106"/>
      <c r="D8" s="364" t="s">
        <v>84</v>
      </c>
      <c r="E8" s="422">
        <v>10704481</v>
      </c>
      <c r="F8" s="422">
        <v>10704481</v>
      </c>
      <c r="G8" s="422"/>
      <c r="H8" s="422"/>
      <c r="I8" s="422"/>
      <c r="J8" s="958"/>
      <c r="K8" s="916"/>
      <c r="L8" s="374">
        <f>E8</f>
        <v>10704481</v>
      </c>
      <c r="M8" s="374">
        <f>F8</f>
        <v>10704481</v>
      </c>
      <c r="N8" s="422"/>
      <c r="O8" s="422"/>
      <c r="P8" s="422"/>
      <c r="Q8" s="422"/>
      <c r="R8" s="916"/>
      <c r="S8" s="422">
        <v>0</v>
      </c>
      <c r="T8" s="422">
        <v>0</v>
      </c>
      <c r="U8" s="423"/>
      <c r="V8" s="423"/>
      <c r="W8" s="423"/>
      <c r="X8" s="423"/>
      <c r="Y8" s="916"/>
      <c r="Z8" s="424"/>
    </row>
    <row r="9" spans="1:26" s="5" customFormat="1" ht="22.5" customHeight="1">
      <c r="A9" s="97"/>
      <c r="B9" s="106" t="s">
        <v>41</v>
      </c>
      <c r="C9" s="106"/>
      <c r="D9" s="364" t="s">
        <v>85</v>
      </c>
      <c r="E9" s="422">
        <v>62430894</v>
      </c>
      <c r="F9" s="422">
        <v>62430894</v>
      </c>
      <c r="G9" s="422"/>
      <c r="H9" s="422"/>
      <c r="I9" s="422"/>
      <c r="J9" s="958"/>
      <c r="K9" s="916"/>
      <c r="L9" s="422">
        <f>'8.sz.m.Dologi kiadás (3)'!K21</f>
        <v>60589170</v>
      </c>
      <c r="M9" s="422">
        <f>'8.sz.m.Dologi kiadás (3)'!L21</f>
        <v>60589170</v>
      </c>
      <c r="N9" s="422"/>
      <c r="O9" s="422"/>
      <c r="P9" s="422"/>
      <c r="Q9" s="422"/>
      <c r="R9" s="916"/>
      <c r="S9" s="422">
        <f>'8.sz.m.Dologi kiadás (3)'!R21</f>
        <v>1841724</v>
      </c>
      <c r="T9" s="422">
        <f>'8.sz.m.Dologi kiadás (3)'!S21</f>
        <v>1841724</v>
      </c>
      <c r="U9" s="422"/>
      <c r="V9" s="422"/>
      <c r="W9" s="422"/>
      <c r="X9" s="422"/>
      <c r="Y9" s="916" t="e">
        <f>W9/V9</f>
        <v>#DIV/0!</v>
      </c>
      <c r="Z9" s="424"/>
    </row>
    <row r="10" spans="1:26" s="5" customFormat="1" ht="22.5" customHeight="1">
      <c r="A10" s="97"/>
      <c r="B10" s="106" t="s">
        <v>52</v>
      </c>
      <c r="C10" s="106"/>
      <c r="D10" s="364" t="s">
        <v>86</v>
      </c>
      <c r="E10" s="369">
        <v>4774766</v>
      </c>
      <c r="F10" s="369">
        <v>4774766</v>
      </c>
      <c r="G10" s="369"/>
      <c r="H10" s="369"/>
      <c r="I10" s="369"/>
      <c r="J10" s="959"/>
      <c r="K10" s="917"/>
      <c r="L10" s="369">
        <f>'9.sz.m.szociális kiadások (2)'!C16+'9.sz.m.szociális kiadások (2)'!C18</f>
        <v>2024766</v>
      </c>
      <c r="M10" s="369">
        <f>'9.sz.m.szociális kiadások (2)'!D16+'9.sz.m.szociális kiadások (2)'!D18</f>
        <v>2024766</v>
      </c>
      <c r="N10" s="369"/>
      <c r="O10" s="369"/>
      <c r="P10" s="369"/>
      <c r="Q10" s="369"/>
      <c r="R10" s="917"/>
      <c r="S10" s="369">
        <f>SUM('9.sz.m.szociális kiadások (2)'!C10:C15)</f>
        <v>2750000</v>
      </c>
      <c r="T10" s="369">
        <f>SUM('9.sz.m.szociális kiadások (2)'!D10:D15)</f>
        <v>2750000</v>
      </c>
      <c r="U10" s="369"/>
      <c r="V10" s="369"/>
      <c r="W10" s="369"/>
      <c r="X10" s="369"/>
      <c r="Y10" s="917" t="e">
        <f>W10/V10</f>
        <v>#DIV/0!</v>
      </c>
      <c r="Z10" s="304"/>
    </row>
    <row r="11" spans="1:26" s="5" customFormat="1" ht="22.5" customHeight="1">
      <c r="A11" s="97"/>
      <c r="B11" s="106" t="s">
        <v>53</v>
      </c>
      <c r="C11" s="106"/>
      <c r="D11" s="365" t="s">
        <v>88</v>
      </c>
      <c r="E11" s="422">
        <f aca="true" t="shared" si="3" ref="E11:J11">SUM(E12:E16)</f>
        <v>143300320</v>
      </c>
      <c r="F11" s="422">
        <f>SUM(F12:F16)</f>
        <v>143481377</v>
      </c>
      <c r="G11" s="422">
        <f t="shared" si="3"/>
        <v>0</v>
      </c>
      <c r="H11" s="422">
        <f t="shared" si="3"/>
        <v>0</v>
      </c>
      <c r="I11" s="422">
        <f t="shared" si="3"/>
        <v>0</v>
      </c>
      <c r="J11" s="422">
        <f t="shared" si="3"/>
        <v>0</v>
      </c>
      <c r="K11" s="916" t="e">
        <f>I11/H11</f>
        <v>#DIV/0!</v>
      </c>
      <c r="L11" s="422">
        <f aca="true" t="shared" si="4" ref="L11:Q11">E11-S11</f>
        <v>132244251</v>
      </c>
      <c r="M11" s="422">
        <f t="shared" si="4"/>
        <v>132425308</v>
      </c>
      <c r="N11" s="423">
        <f t="shared" si="4"/>
        <v>0</v>
      </c>
      <c r="O11" s="423">
        <f t="shared" si="4"/>
        <v>0</v>
      </c>
      <c r="P11" s="423">
        <f t="shared" si="4"/>
        <v>0</v>
      </c>
      <c r="Q11" s="423">
        <f t="shared" si="4"/>
        <v>0</v>
      </c>
      <c r="R11" s="916" t="e">
        <f>P11/O11</f>
        <v>#DIV/0!</v>
      </c>
      <c r="S11" s="422">
        <f aca="true" t="shared" si="5" ref="S11:X11">SUM(S12:S16)</f>
        <v>11056069</v>
      </c>
      <c r="T11" s="422">
        <f>SUM(T12:T16)</f>
        <v>11056069</v>
      </c>
      <c r="U11" s="423">
        <f t="shared" si="5"/>
        <v>0</v>
      </c>
      <c r="V11" s="423">
        <f t="shared" si="5"/>
        <v>0</v>
      </c>
      <c r="W11" s="423">
        <f t="shared" si="5"/>
        <v>0</v>
      </c>
      <c r="X11" s="423">
        <f t="shared" si="5"/>
        <v>0</v>
      </c>
      <c r="Y11" s="916" t="e">
        <f>W11/V11</f>
        <v>#DIV/0!</v>
      </c>
      <c r="Z11" s="423"/>
    </row>
    <row r="12" spans="1:26" s="5" customFormat="1" ht="22.5" customHeight="1">
      <c r="A12" s="97"/>
      <c r="B12" s="129"/>
      <c r="C12" s="106" t="s">
        <v>87</v>
      </c>
      <c r="D12" s="366" t="s">
        <v>298</v>
      </c>
      <c r="E12" s="369">
        <v>0</v>
      </c>
      <c r="F12" s="369">
        <v>181057</v>
      </c>
      <c r="G12" s="369"/>
      <c r="H12" s="369"/>
      <c r="I12" s="369"/>
      <c r="J12" s="959"/>
      <c r="K12" s="917"/>
      <c r="L12" s="374">
        <f>E12</f>
        <v>0</v>
      </c>
      <c r="M12" s="374">
        <f>F12</f>
        <v>181057</v>
      </c>
      <c r="N12" s="301"/>
      <c r="O12" s="301"/>
      <c r="P12" s="301"/>
      <c r="Q12" s="301"/>
      <c r="R12" s="917"/>
      <c r="S12" s="369">
        <v>0</v>
      </c>
      <c r="T12" s="369">
        <v>0</v>
      </c>
      <c r="U12" s="301"/>
      <c r="V12" s="301"/>
      <c r="W12" s="301"/>
      <c r="X12" s="301"/>
      <c r="Y12" s="917"/>
      <c r="Z12" s="304"/>
    </row>
    <row r="13" spans="1:26" s="5" customFormat="1" ht="31.5" customHeight="1">
      <c r="A13" s="97"/>
      <c r="B13" s="106"/>
      <c r="C13" s="106" t="s">
        <v>89</v>
      </c>
      <c r="D13" s="364" t="s">
        <v>299</v>
      </c>
      <c r="E13" s="369">
        <v>10018325</v>
      </c>
      <c r="F13" s="369">
        <v>10018325</v>
      </c>
      <c r="G13" s="369"/>
      <c r="H13" s="369"/>
      <c r="I13" s="369"/>
      <c r="J13" s="959"/>
      <c r="K13" s="917"/>
      <c r="L13" s="369">
        <f>'10.sz.m.átadott pe (3)'!B54</f>
        <v>0</v>
      </c>
      <c r="M13" s="369">
        <f>'10.sz.m.átadott pe (3)'!C54</f>
        <v>0</v>
      </c>
      <c r="N13" s="369"/>
      <c r="O13" s="369"/>
      <c r="P13" s="369"/>
      <c r="Q13" s="369"/>
      <c r="R13" s="917"/>
      <c r="S13" s="369">
        <f>'10.sz.m.átadott pe (3)'!I54</f>
        <v>10018325</v>
      </c>
      <c r="T13" s="369">
        <f>'10.sz.m.átadott pe (3)'!J54</f>
        <v>10018325</v>
      </c>
      <c r="U13" s="369"/>
      <c r="V13" s="369"/>
      <c r="W13" s="369"/>
      <c r="X13" s="369"/>
      <c r="Y13" s="917" t="e">
        <f>W13/V13</f>
        <v>#DIV/0!</v>
      </c>
      <c r="Z13" s="304"/>
    </row>
    <row r="14" spans="1:26" s="5" customFormat="1" ht="36.75" customHeight="1" thickBot="1">
      <c r="A14" s="125"/>
      <c r="B14" s="126"/>
      <c r="C14" s="106" t="s">
        <v>90</v>
      </c>
      <c r="D14" s="364" t="s">
        <v>300</v>
      </c>
      <c r="E14" s="369">
        <v>133281995</v>
      </c>
      <c r="F14" s="369">
        <f>133281995</f>
        <v>133281995</v>
      </c>
      <c r="G14" s="369"/>
      <c r="H14" s="369"/>
      <c r="I14" s="369"/>
      <c r="J14" s="959"/>
      <c r="K14" s="917"/>
      <c r="L14" s="369">
        <f>'10.sz.m.átadott pe (3)'!B81</f>
        <v>132244251</v>
      </c>
      <c r="M14" s="369">
        <f>'10.sz.m.átadott pe (3)'!C81</f>
        <v>132244251</v>
      </c>
      <c r="N14" s="369"/>
      <c r="O14" s="369"/>
      <c r="P14" s="369"/>
      <c r="Q14" s="369"/>
      <c r="R14" s="917"/>
      <c r="S14" s="369">
        <f>'10.sz.m.átadott pe (3)'!I81</f>
        <v>1037744</v>
      </c>
      <c r="T14" s="369">
        <f>'10.sz.m.átadott pe (3)'!J81</f>
        <v>1037744</v>
      </c>
      <c r="U14" s="369"/>
      <c r="V14" s="369"/>
      <c r="W14" s="369"/>
      <c r="X14" s="369"/>
      <c r="Y14" s="917" t="e">
        <f>W14/V14</f>
        <v>#DIV/0!</v>
      </c>
      <c r="Z14" s="304"/>
    </row>
    <row r="15" spans="1:26" s="5" customFormat="1" ht="22.5" customHeight="1" hidden="1">
      <c r="A15" s="97"/>
      <c r="B15" s="106"/>
      <c r="C15" s="106" t="s">
        <v>93</v>
      </c>
      <c r="D15" s="364" t="s">
        <v>95</v>
      </c>
      <c r="E15" s="422"/>
      <c r="F15" s="422"/>
      <c r="G15" s="422"/>
      <c r="H15" s="422"/>
      <c r="I15" s="422"/>
      <c r="J15" s="958"/>
      <c r="K15" s="916" t="e">
        <f>I15/H15</f>
        <v>#DIV/0!</v>
      </c>
      <c r="L15" s="422"/>
      <c r="M15" s="422"/>
      <c r="N15" s="423"/>
      <c r="O15" s="423"/>
      <c r="P15" s="423"/>
      <c r="Q15" s="423"/>
      <c r="R15" s="916" t="e">
        <f>P15/O15</f>
        <v>#DIV/0!</v>
      </c>
      <c r="S15" s="422"/>
      <c r="T15" s="422"/>
      <c r="U15" s="423"/>
      <c r="V15" s="423"/>
      <c r="W15" s="423"/>
      <c r="X15" s="423"/>
      <c r="Y15" s="916" t="e">
        <f>W15/V15</f>
        <v>#DIV/0!</v>
      </c>
      <c r="Z15" s="424"/>
    </row>
    <row r="16" spans="1:26" s="5" customFormat="1" ht="22.5" customHeight="1" hidden="1" thickBot="1">
      <c r="A16" s="133"/>
      <c r="B16" s="120"/>
      <c r="C16" s="120" t="s">
        <v>94</v>
      </c>
      <c r="D16" s="367" t="s">
        <v>96</v>
      </c>
      <c r="E16" s="379"/>
      <c r="F16" s="379"/>
      <c r="G16" s="379"/>
      <c r="H16" s="379"/>
      <c r="I16" s="379"/>
      <c r="J16" s="960"/>
      <c r="K16" s="775" t="e">
        <f>I16/H16</f>
        <v>#DIV/0!</v>
      </c>
      <c r="L16" s="379"/>
      <c r="M16" s="379"/>
      <c r="N16" s="136"/>
      <c r="O16" s="136"/>
      <c r="P16" s="136"/>
      <c r="Q16" s="136"/>
      <c r="R16" s="775" t="e">
        <f>P16/O16</f>
        <v>#DIV/0!</v>
      </c>
      <c r="S16" s="379"/>
      <c r="T16" s="379"/>
      <c r="U16" s="136"/>
      <c r="V16" s="136"/>
      <c r="W16" s="136"/>
      <c r="X16" s="136"/>
      <c r="Y16" s="775" t="e">
        <f>W16/V16</f>
        <v>#DIV/0!</v>
      </c>
      <c r="Z16" s="425"/>
    </row>
    <row r="17" spans="1:26" s="5" customFormat="1" ht="22.5" customHeight="1" thickBot="1">
      <c r="A17" s="115" t="s">
        <v>31</v>
      </c>
      <c r="B17" s="1034" t="s">
        <v>97</v>
      </c>
      <c r="C17" s="1034"/>
      <c r="D17" s="1034"/>
      <c r="E17" s="375">
        <f aca="true" t="shared" si="6" ref="E17:J17">SUM(E18:E20)</f>
        <v>34050000</v>
      </c>
      <c r="F17" s="375">
        <f>SUM(F18:F20)</f>
        <v>34050000</v>
      </c>
      <c r="G17" s="375">
        <f t="shared" si="6"/>
        <v>0</v>
      </c>
      <c r="H17" s="375">
        <f t="shared" si="6"/>
        <v>0</v>
      </c>
      <c r="I17" s="375">
        <f t="shared" si="6"/>
        <v>0</v>
      </c>
      <c r="J17" s="375">
        <f t="shared" si="6"/>
        <v>0</v>
      </c>
      <c r="K17" s="772" t="e">
        <f>I17/H17</f>
        <v>#DIV/0!</v>
      </c>
      <c r="L17" s="375">
        <f aca="true" t="shared" si="7" ref="L17:Q17">SUM(L18:L20)</f>
        <v>29050000</v>
      </c>
      <c r="M17" s="375">
        <f>SUM(M18:M20)</f>
        <v>29050000</v>
      </c>
      <c r="N17" s="79">
        <f t="shared" si="7"/>
        <v>0</v>
      </c>
      <c r="O17" s="79">
        <f t="shared" si="7"/>
        <v>0</v>
      </c>
      <c r="P17" s="79">
        <f t="shared" si="7"/>
        <v>0</v>
      </c>
      <c r="Q17" s="79">
        <f t="shared" si="7"/>
        <v>0</v>
      </c>
      <c r="R17" s="772" t="e">
        <f>P17/O17</f>
        <v>#DIV/0!</v>
      </c>
      <c r="S17" s="375">
        <f aca="true" t="shared" si="8" ref="S17:X17">SUM(S18:S20)</f>
        <v>5000000</v>
      </c>
      <c r="T17" s="375">
        <f>SUM(T18:T20)</f>
        <v>5000000</v>
      </c>
      <c r="U17" s="79">
        <f t="shared" si="8"/>
        <v>0</v>
      </c>
      <c r="V17" s="79">
        <f t="shared" si="8"/>
        <v>0</v>
      </c>
      <c r="W17" s="79">
        <f t="shared" si="8"/>
        <v>0</v>
      </c>
      <c r="X17" s="79">
        <f t="shared" si="8"/>
        <v>0</v>
      </c>
      <c r="Y17" s="772" t="e">
        <f>W17/V17</f>
        <v>#DIV/0!</v>
      </c>
      <c r="Z17" s="79">
        <f>SUM(Z18:Z20)</f>
        <v>0</v>
      </c>
    </row>
    <row r="18" spans="1:26" s="5" customFormat="1" ht="22.5" customHeight="1">
      <c r="A18" s="114"/>
      <c r="B18" s="119" t="s">
        <v>42</v>
      </c>
      <c r="C18" s="1040" t="s">
        <v>98</v>
      </c>
      <c r="D18" s="1040"/>
      <c r="E18" s="374">
        <v>50000</v>
      </c>
      <c r="F18" s="374">
        <v>50000</v>
      </c>
      <c r="G18" s="374"/>
      <c r="H18" s="374"/>
      <c r="I18" s="374"/>
      <c r="J18" s="957"/>
      <c r="K18" s="771"/>
      <c r="L18" s="374">
        <f>'7.a.sz.m.fejlesztés (3)'!D16</f>
        <v>50000</v>
      </c>
      <c r="M18" s="374">
        <f>'7.a.sz.m.fejlesztés (3)'!E16</f>
        <v>50000</v>
      </c>
      <c r="N18" s="374"/>
      <c r="O18" s="374"/>
      <c r="P18" s="374"/>
      <c r="Q18" s="374"/>
      <c r="R18" s="771" t="e">
        <f>P18/O18</f>
        <v>#DIV/0!</v>
      </c>
      <c r="S18" s="374">
        <v>0</v>
      </c>
      <c r="T18" s="374">
        <v>0</v>
      </c>
      <c r="U18" s="304"/>
      <c r="V18" s="304"/>
      <c r="W18" s="304"/>
      <c r="X18" s="304"/>
      <c r="Y18" s="771"/>
      <c r="Z18" s="304">
        <v>0</v>
      </c>
    </row>
    <row r="19" spans="1:26" s="5" customFormat="1" ht="22.5" customHeight="1">
      <c r="A19" s="97"/>
      <c r="B19" s="106" t="s">
        <v>43</v>
      </c>
      <c r="C19" s="1051" t="s">
        <v>99</v>
      </c>
      <c r="D19" s="1051"/>
      <c r="E19" s="369">
        <v>29000000</v>
      </c>
      <c r="F19" s="369">
        <v>29000000</v>
      </c>
      <c r="G19" s="369"/>
      <c r="H19" s="369"/>
      <c r="I19" s="369"/>
      <c r="J19" s="959"/>
      <c r="K19" s="917"/>
      <c r="L19" s="369">
        <f>'7.a.sz.m.fejlesztés (3)'!D32</f>
        <v>29000000</v>
      </c>
      <c r="M19" s="369">
        <f>'7.a.sz.m.fejlesztés (3)'!E32</f>
        <v>29000000</v>
      </c>
      <c r="N19" s="369"/>
      <c r="O19" s="369"/>
      <c r="P19" s="369"/>
      <c r="Q19" s="369"/>
      <c r="R19" s="917" t="e">
        <f>P19/O19</f>
        <v>#DIV/0!</v>
      </c>
      <c r="S19" s="369">
        <v>0</v>
      </c>
      <c r="T19" s="369">
        <v>0</v>
      </c>
      <c r="U19" s="301"/>
      <c r="V19" s="301"/>
      <c r="W19" s="301"/>
      <c r="X19" s="301"/>
      <c r="Y19" s="917"/>
      <c r="Z19" s="301">
        <v>0</v>
      </c>
    </row>
    <row r="20" spans="1:26" s="5" customFormat="1" ht="22.5" customHeight="1">
      <c r="A20" s="127"/>
      <c r="B20" s="106" t="s">
        <v>44</v>
      </c>
      <c r="C20" s="1044" t="s">
        <v>100</v>
      </c>
      <c r="D20" s="1044"/>
      <c r="E20" s="422">
        <f aca="true" t="shared" si="9" ref="E20:S20">SUM(E21:E24)</f>
        <v>5000000</v>
      </c>
      <c r="F20" s="422">
        <f>SUM(F21:F24)</f>
        <v>5000000</v>
      </c>
      <c r="G20" s="422">
        <f t="shared" si="9"/>
        <v>0</v>
      </c>
      <c r="H20" s="422">
        <f t="shared" si="9"/>
        <v>0</v>
      </c>
      <c r="I20" s="422">
        <f t="shared" si="9"/>
        <v>0</v>
      </c>
      <c r="J20" s="422">
        <f t="shared" si="9"/>
        <v>0</v>
      </c>
      <c r="K20" s="422">
        <f t="shared" si="9"/>
        <v>0</v>
      </c>
      <c r="L20" s="422">
        <f t="shared" si="9"/>
        <v>0</v>
      </c>
      <c r="M20" s="422">
        <f>SUM(M21:M24)</f>
        <v>0</v>
      </c>
      <c r="N20" s="422">
        <f t="shared" si="9"/>
        <v>0</v>
      </c>
      <c r="O20" s="422">
        <f t="shared" si="9"/>
        <v>0</v>
      </c>
      <c r="P20" s="422">
        <f t="shared" si="9"/>
        <v>0</v>
      </c>
      <c r="Q20" s="422">
        <f t="shared" si="9"/>
        <v>0</v>
      </c>
      <c r="R20" s="422">
        <f t="shared" si="9"/>
        <v>0</v>
      </c>
      <c r="S20" s="422">
        <f t="shared" si="9"/>
        <v>5000000</v>
      </c>
      <c r="T20" s="422">
        <f>SUM(T21:T24)</f>
        <v>5000000</v>
      </c>
      <c r="U20" s="423">
        <f>SUM(U21:U24)</f>
        <v>0</v>
      </c>
      <c r="V20" s="423">
        <f>SUM(V21:V24)</f>
        <v>0</v>
      </c>
      <c r="W20" s="423">
        <f>SUM(W21:W24)</f>
        <v>0</v>
      </c>
      <c r="X20" s="423">
        <f>SUM(X21:X24)</f>
        <v>0</v>
      </c>
      <c r="Y20" s="916" t="e">
        <f>W20/V20</f>
        <v>#DIV/0!</v>
      </c>
      <c r="Z20" s="423"/>
    </row>
    <row r="21" spans="1:26" s="5" customFormat="1" ht="22.5" customHeight="1">
      <c r="A21" s="103"/>
      <c r="B21" s="107"/>
      <c r="C21" s="107" t="s">
        <v>101</v>
      </c>
      <c r="D21" s="259" t="s">
        <v>91</v>
      </c>
      <c r="E21" s="369">
        <v>5000000</v>
      </c>
      <c r="F21" s="369">
        <v>5000000</v>
      </c>
      <c r="G21" s="369"/>
      <c r="H21" s="369"/>
      <c r="I21" s="369"/>
      <c r="J21" s="959"/>
      <c r="K21" s="917"/>
      <c r="L21" s="422">
        <f>E21-S21</f>
        <v>0</v>
      </c>
      <c r="M21" s="422">
        <f>F21-T21</f>
        <v>0</v>
      </c>
      <c r="N21" s="301"/>
      <c r="O21" s="301"/>
      <c r="P21" s="301"/>
      <c r="Q21" s="301"/>
      <c r="R21" s="917"/>
      <c r="S21" s="369">
        <f>'10.sz.m.átadott pe (3)'!U54</f>
        <v>5000000</v>
      </c>
      <c r="T21" s="369">
        <f>'10.sz.m.átadott pe (3)'!V54</f>
        <v>5000000</v>
      </c>
      <c r="U21" s="369"/>
      <c r="V21" s="369"/>
      <c r="W21" s="369"/>
      <c r="X21" s="369"/>
      <c r="Y21" s="917" t="e">
        <f>W21/V21</f>
        <v>#DIV/0!</v>
      </c>
      <c r="Z21" s="304"/>
    </row>
    <row r="22" spans="1:26" s="5" customFormat="1" ht="22.5" customHeight="1">
      <c r="A22" s="103"/>
      <c r="B22" s="107"/>
      <c r="C22" s="107" t="s">
        <v>102</v>
      </c>
      <c r="D22" s="259" t="s">
        <v>92</v>
      </c>
      <c r="E22" s="369">
        <v>0</v>
      </c>
      <c r="F22" s="369">
        <v>0</v>
      </c>
      <c r="G22" s="369">
        <v>0</v>
      </c>
      <c r="H22" s="369">
        <v>0</v>
      </c>
      <c r="I22" s="369">
        <v>0</v>
      </c>
      <c r="J22" s="959"/>
      <c r="K22" s="917"/>
      <c r="L22" s="369">
        <v>0</v>
      </c>
      <c r="M22" s="369">
        <v>0</v>
      </c>
      <c r="N22" s="301">
        <v>0</v>
      </c>
      <c r="O22" s="301">
        <v>0</v>
      </c>
      <c r="P22" s="301">
        <v>0</v>
      </c>
      <c r="Q22" s="301">
        <v>0</v>
      </c>
      <c r="R22" s="917"/>
      <c r="S22" s="369">
        <v>0</v>
      </c>
      <c r="T22" s="369">
        <v>0</v>
      </c>
      <c r="U22" s="301">
        <v>0</v>
      </c>
      <c r="V22" s="301">
        <v>0</v>
      </c>
      <c r="W22" s="301">
        <v>0</v>
      </c>
      <c r="X22" s="301">
        <v>0</v>
      </c>
      <c r="Y22" s="917"/>
      <c r="Z22" s="301">
        <v>0</v>
      </c>
    </row>
    <row r="23" spans="1:26" s="5" customFormat="1" ht="22.5" customHeight="1">
      <c r="A23" s="127"/>
      <c r="B23" s="259"/>
      <c r="C23" s="107" t="s">
        <v>103</v>
      </c>
      <c r="D23" s="259" t="s">
        <v>95</v>
      </c>
      <c r="E23" s="422">
        <v>0</v>
      </c>
      <c r="F23" s="422">
        <v>0</v>
      </c>
      <c r="G23" s="422">
        <v>0</v>
      </c>
      <c r="H23" s="422">
        <v>0</v>
      </c>
      <c r="I23" s="422">
        <v>0</v>
      </c>
      <c r="J23" s="958"/>
      <c r="K23" s="916"/>
      <c r="L23" s="422">
        <v>0</v>
      </c>
      <c r="M23" s="422">
        <v>0</v>
      </c>
      <c r="N23" s="423">
        <v>0</v>
      </c>
      <c r="O23" s="423">
        <v>0</v>
      </c>
      <c r="P23" s="423">
        <v>0</v>
      </c>
      <c r="Q23" s="423">
        <v>0</v>
      </c>
      <c r="R23" s="916"/>
      <c r="S23" s="422">
        <v>0</v>
      </c>
      <c r="T23" s="422">
        <v>0</v>
      </c>
      <c r="U23" s="423">
        <v>0</v>
      </c>
      <c r="V23" s="423">
        <v>0</v>
      </c>
      <c r="W23" s="423">
        <v>0</v>
      </c>
      <c r="X23" s="423">
        <v>0</v>
      </c>
      <c r="Y23" s="916"/>
      <c r="Z23" s="423">
        <v>0</v>
      </c>
    </row>
    <row r="24" spans="1:26" s="5" customFormat="1" ht="22.5" customHeight="1" thickBot="1">
      <c r="A24" s="284"/>
      <c r="B24" s="285"/>
      <c r="C24" s="286" t="s">
        <v>218</v>
      </c>
      <c r="D24" s="285" t="s">
        <v>219</v>
      </c>
      <c r="E24" s="426">
        <v>0</v>
      </c>
      <c r="F24" s="426">
        <v>0</v>
      </c>
      <c r="G24" s="426">
        <v>0</v>
      </c>
      <c r="H24" s="426">
        <v>0</v>
      </c>
      <c r="I24" s="426">
        <v>0</v>
      </c>
      <c r="J24" s="961"/>
      <c r="K24" s="918"/>
      <c r="L24" s="426">
        <v>0</v>
      </c>
      <c r="M24" s="426">
        <v>0</v>
      </c>
      <c r="N24" s="425">
        <v>0</v>
      </c>
      <c r="O24" s="425">
        <v>0</v>
      </c>
      <c r="P24" s="425">
        <v>0</v>
      </c>
      <c r="Q24" s="425">
        <v>0</v>
      </c>
      <c r="R24" s="918"/>
      <c r="S24" s="426">
        <v>0</v>
      </c>
      <c r="T24" s="426">
        <v>0</v>
      </c>
      <c r="U24" s="425">
        <v>0</v>
      </c>
      <c r="V24" s="425">
        <v>0</v>
      </c>
      <c r="W24" s="425">
        <v>0</v>
      </c>
      <c r="X24" s="425">
        <v>0</v>
      </c>
      <c r="Y24" s="918"/>
      <c r="Z24" s="425">
        <v>0</v>
      </c>
    </row>
    <row r="25" spans="1:26" s="5" customFormat="1" ht="22.5" customHeight="1" thickBot="1">
      <c r="A25" s="115" t="s">
        <v>10</v>
      </c>
      <c r="B25" s="1034" t="s">
        <v>104</v>
      </c>
      <c r="C25" s="1034"/>
      <c r="D25" s="1034"/>
      <c r="E25" s="375">
        <f aca="true" t="shared" si="10" ref="E25:J25">SUM(E26:E28)</f>
        <v>87607657</v>
      </c>
      <c r="F25" s="375">
        <f t="shared" si="10"/>
        <v>58656600</v>
      </c>
      <c r="G25" s="375">
        <f t="shared" si="10"/>
        <v>0</v>
      </c>
      <c r="H25" s="375">
        <f t="shared" si="10"/>
        <v>0</v>
      </c>
      <c r="I25" s="375">
        <f t="shared" si="10"/>
        <v>0</v>
      </c>
      <c r="J25" s="375">
        <f t="shared" si="10"/>
        <v>0</v>
      </c>
      <c r="K25" s="772" t="e">
        <f>I25/H25</f>
        <v>#DIV/0!</v>
      </c>
      <c r="L25" s="375">
        <f aca="true" t="shared" si="11" ref="L25:Q25">SUM(L26:L28)</f>
        <v>87607657</v>
      </c>
      <c r="M25" s="375">
        <f t="shared" si="11"/>
        <v>58656600</v>
      </c>
      <c r="N25" s="375">
        <f t="shared" si="11"/>
        <v>0</v>
      </c>
      <c r="O25" s="375">
        <f t="shared" si="11"/>
        <v>0</v>
      </c>
      <c r="P25" s="375">
        <f t="shared" si="11"/>
        <v>0</v>
      </c>
      <c r="Q25" s="375">
        <f t="shared" si="11"/>
        <v>0</v>
      </c>
      <c r="R25" s="772" t="e">
        <f>P25/O25</f>
        <v>#DIV/0!</v>
      </c>
      <c r="S25" s="375">
        <f aca="true" t="shared" si="12" ref="S25:X25">SUM(S26:S28)</f>
        <v>0</v>
      </c>
      <c r="T25" s="375">
        <f>SUM(T26:T28)</f>
        <v>0</v>
      </c>
      <c r="U25" s="79">
        <f t="shared" si="12"/>
        <v>0</v>
      </c>
      <c r="V25" s="79">
        <f t="shared" si="12"/>
        <v>0</v>
      </c>
      <c r="W25" s="79">
        <f t="shared" si="12"/>
        <v>0</v>
      </c>
      <c r="X25" s="79">
        <f t="shared" si="12"/>
        <v>0</v>
      </c>
      <c r="Y25" s="772"/>
      <c r="Z25" s="79">
        <f>SUM(Z26:Z28)</f>
        <v>0</v>
      </c>
    </row>
    <row r="26" spans="1:26" s="5" customFormat="1" ht="22.5" customHeight="1">
      <c r="A26" s="114"/>
      <c r="B26" s="119" t="s">
        <v>45</v>
      </c>
      <c r="C26" s="1040" t="s">
        <v>3</v>
      </c>
      <c r="D26" s="1040"/>
      <c r="E26" s="374">
        <v>87607657</v>
      </c>
      <c r="F26" s="374">
        <f>87607657-181057-28770000</f>
        <v>58656600</v>
      </c>
      <c r="G26" s="374"/>
      <c r="H26" s="374"/>
      <c r="I26" s="374"/>
      <c r="J26" s="957"/>
      <c r="K26" s="771"/>
      <c r="L26" s="374">
        <f>E26</f>
        <v>87607657</v>
      </c>
      <c r="M26" s="374">
        <f>F26</f>
        <v>58656600</v>
      </c>
      <c r="N26" s="374"/>
      <c r="O26" s="374"/>
      <c r="P26" s="374"/>
      <c r="Q26" s="374">
        <f>J26-X26</f>
        <v>0</v>
      </c>
      <c r="R26" s="771" t="e">
        <f>P26/O26</f>
        <v>#DIV/0!</v>
      </c>
      <c r="S26" s="374">
        <v>0</v>
      </c>
      <c r="T26" s="374">
        <v>0</v>
      </c>
      <c r="U26" s="304">
        <v>0</v>
      </c>
      <c r="V26" s="304">
        <v>0</v>
      </c>
      <c r="W26" s="304">
        <v>0</v>
      </c>
      <c r="X26" s="304">
        <v>0</v>
      </c>
      <c r="Y26" s="771"/>
      <c r="Z26" s="304">
        <v>0</v>
      </c>
    </row>
    <row r="27" spans="1:26" s="8" customFormat="1" ht="22.5" customHeight="1">
      <c r="A27" s="128"/>
      <c r="B27" s="106" t="s">
        <v>46</v>
      </c>
      <c r="C27" s="1050" t="s">
        <v>301</v>
      </c>
      <c r="D27" s="1050"/>
      <c r="E27" s="369">
        <v>0</v>
      </c>
      <c r="F27" s="369">
        <v>0</v>
      </c>
      <c r="G27" s="369">
        <v>0</v>
      </c>
      <c r="H27" s="369">
        <v>0</v>
      </c>
      <c r="I27" s="369">
        <v>0</v>
      </c>
      <c r="J27" s="959"/>
      <c r="K27" s="917"/>
      <c r="L27" s="369">
        <v>0</v>
      </c>
      <c r="M27" s="369">
        <v>0</v>
      </c>
      <c r="N27" s="301">
        <v>0</v>
      </c>
      <c r="O27" s="301">
        <v>0</v>
      </c>
      <c r="P27" s="301">
        <v>0</v>
      </c>
      <c r="Q27" s="301">
        <v>0</v>
      </c>
      <c r="R27" s="917"/>
      <c r="S27" s="369">
        <v>0</v>
      </c>
      <c r="T27" s="369">
        <v>0</v>
      </c>
      <c r="U27" s="301">
        <v>0</v>
      </c>
      <c r="V27" s="301">
        <v>0</v>
      </c>
      <c r="W27" s="301">
        <v>0</v>
      </c>
      <c r="X27" s="301">
        <v>0</v>
      </c>
      <c r="Y27" s="917"/>
      <c r="Z27" s="301">
        <v>0</v>
      </c>
    </row>
    <row r="28" spans="1:26" s="8" customFormat="1" ht="22.5" customHeight="1" thickBot="1">
      <c r="A28" s="134"/>
      <c r="B28" s="120" t="s">
        <v>72</v>
      </c>
      <c r="C28" s="135" t="s">
        <v>105</v>
      </c>
      <c r="D28" s="135"/>
      <c r="E28" s="389">
        <v>0</v>
      </c>
      <c r="F28" s="389">
        <v>0</v>
      </c>
      <c r="G28" s="389">
        <v>0</v>
      </c>
      <c r="H28" s="389">
        <v>0</v>
      </c>
      <c r="I28" s="389">
        <v>0</v>
      </c>
      <c r="J28" s="962"/>
      <c r="K28" s="919"/>
      <c r="L28" s="389">
        <v>0</v>
      </c>
      <c r="M28" s="389">
        <v>0</v>
      </c>
      <c r="N28" s="390">
        <v>0</v>
      </c>
      <c r="O28" s="390">
        <v>0</v>
      </c>
      <c r="P28" s="390">
        <v>0</v>
      </c>
      <c r="Q28" s="390">
        <v>0</v>
      </c>
      <c r="R28" s="919"/>
      <c r="S28" s="389">
        <v>0</v>
      </c>
      <c r="T28" s="389">
        <v>0</v>
      </c>
      <c r="U28" s="390">
        <v>0</v>
      </c>
      <c r="V28" s="390">
        <v>0</v>
      </c>
      <c r="W28" s="390">
        <v>0</v>
      </c>
      <c r="X28" s="390">
        <v>0</v>
      </c>
      <c r="Y28" s="919"/>
      <c r="Z28" s="390">
        <v>0</v>
      </c>
    </row>
    <row r="29" spans="1:26" s="80" customFormat="1" ht="22.5" customHeight="1" thickBot="1">
      <c r="A29" s="95" t="s">
        <v>11</v>
      </c>
      <c r="B29" s="121" t="s">
        <v>106</v>
      </c>
      <c r="C29" s="121"/>
      <c r="D29" s="121"/>
      <c r="E29" s="376">
        <v>0</v>
      </c>
      <c r="F29" s="376">
        <v>0</v>
      </c>
      <c r="G29" s="376">
        <v>0</v>
      </c>
      <c r="H29" s="376">
        <v>0</v>
      </c>
      <c r="I29" s="376">
        <v>0</v>
      </c>
      <c r="J29" s="963"/>
      <c r="K29" s="773"/>
      <c r="L29" s="376">
        <v>0</v>
      </c>
      <c r="M29" s="376">
        <v>0</v>
      </c>
      <c r="N29" s="377">
        <v>0</v>
      </c>
      <c r="O29" s="377">
        <v>0</v>
      </c>
      <c r="P29" s="377">
        <v>0</v>
      </c>
      <c r="Q29" s="377">
        <v>0</v>
      </c>
      <c r="R29" s="773"/>
      <c r="S29" s="376">
        <v>0</v>
      </c>
      <c r="T29" s="376">
        <v>0</v>
      </c>
      <c r="U29" s="377">
        <v>0</v>
      </c>
      <c r="V29" s="377">
        <v>0</v>
      </c>
      <c r="W29" s="377">
        <v>0</v>
      </c>
      <c r="X29" s="377">
        <v>0</v>
      </c>
      <c r="Y29" s="773"/>
      <c r="Z29" s="377">
        <v>0</v>
      </c>
    </row>
    <row r="30" spans="1:26" s="80" customFormat="1" ht="22.5" customHeight="1" hidden="1" thickBot="1">
      <c r="A30" s="115"/>
      <c r="B30" s="1034"/>
      <c r="C30" s="1034"/>
      <c r="D30" s="1034"/>
      <c r="E30" s="807"/>
      <c r="F30" s="807"/>
      <c r="G30" s="807"/>
      <c r="H30" s="807"/>
      <c r="I30" s="807"/>
      <c r="J30" s="964"/>
      <c r="K30" s="920"/>
      <c r="L30" s="807"/>
      <c r="M30" s="807"/>
      <c r="N30" s="808"/>
      <c r="O30" s="808"/>
      <c r="P30" s="808"/>
      <c r="Q30" s="808"/>
      <c r="R30" s="920"/>
      <c r="S30" s="807"/>
      <c r="T30" s="807"/>
      <c r="U30" s="808">
        <v>0</v>
      </c>
      <c r="V30" s="808">
        <v>0</v>
      </c>
      <c r="W30" s="808">
        <v>0</v>
      </c>
      <c r="X30" s="808">
        <v>0</v>
      </c>
      <c r="Y30" s="920"/>
      <c r="Z30" s="302">
        <v>0</v>
      </c>
    </row>
    <row r="31" spans="1:26" s="80" customFormat="1" ht="22.5" customHeight="1" thickBot="1">
      <c r="A31" s="115" t="s">
        <v>12</v>
      </c>
      <c r="B31" s="1014" t="s">
        <v>107</v>
      </c>
      <c r="C31" s="1014"/>
      <c r="D31" s="1014"/>
      <c r="E31" s="373">
        <f aca="true" t="shared" si="13" ref="E31:J31">E6+E17+E25+E29</f>
        <v>386561418</v>
      </c>
      <c r="F31" s="373">
        <f>F6+F17+F25+F29</f>
        <v>357791418</v>
      </c>
      <c r="G31" s="373">
        <f t="shared" si="13"/>
        <v>0</v>
      </c>
      <c r="H31" s="373">
        <f t="shared" si="13"/>
        <v>0</v>
      </c>
      <c r="I31" s="373">
        <f t="shared" si="13"/>
        <v>0</v>
      </c>
      <c r="J31" s="373">
        <f t="shared" si="13"/>
        <v>0</v>
      </c>
      <c r="K31" s="770" t="e">
        <f>I31/H31</f>
        <v>#DIV/0!</v>
      </c>
      <c r="L31" s="373">
        <f aca="true" t="shared" si="14" ref="L31:Q31">L6+L17+L25</f>
        <v>365913625</v>
      </c>
      <c r="M31" s="373">
        <f>M6+M17+M25</f>
        <v>337143625</v>
      </c>
      <c r="N31" s="373">
        <f t="shared" si="14"/>
        <v>0</v>
      </c>
      <c r="O31" s="373">
        <f t="shared" si="14"/>
        <v>0</v>
      </c>
      <c r="P31" s="373">
        <f t="shared" si="14"/>
        <v>0</v>
      </c>
      <c r="Q31" s="373">
        <f t="shared" si="14"/>
        <v>0</v>
      </c>
      <c r="R31" s="770" t="e">
        <f>P31/O31</f>
        <v>#DIV/0!</v>
      </c>
      <c r="S31" s="373">
        <f>S6+S17+S25+S29+S35</f>
        <v>20647793</v>
      </c>
      <c r="T31" s="373">
        <f>T6+T17+T25+T29+T35</f>
        <v>20647793</v>
      </c>
      <c r="U31" s="302">
        <f>U6+U17+U25+U29+U30</f>
        <v>0</v>
      </c>
      <c r="V31" s="302">
        <f>V6+V17+V25+V29+V30</f>
        <v>0</v>
      </c>
      <c r="W31" s="302">
        <f>W6+W17+W25+W29+W30</f>
        <v>0</v>
      </c>
      <c r="X31" s="302">
        <f>X6+X17+X25+X29+X30</f>
        <v>0</v>
      </c>
      <c r="Y31" s="770" t="e">
        <f>W31/V31</f>
        <v>#DIV/0!</v>
      </c>
      <c r="Z31" s="302">
        <f>Z6+Z17+Z25+Z29+Z30</f>
        <v>0</v>
      </c>
    </row>
    <row r="32" spans="1:26" s="80" customFormat="1" ht="22.5" customHeight="1" thickBot="1">
      <c r="A32" s="93" t="s">
        <v>13</v>
      </c>
      <c r="B32" s="1033" t="s">
        <v>108</v>
      </c>
      <c r="C32" s="1033"/>
      <c r="D32" s="1033"/>
      <c r="E32" s="378">
        <f>SUM(E33:E36)</f>
        <v>196471497</v>
      </c>
      <c r="F32" s="378">
        <f>SUM(F33:F36)</f>
        <v>225241497</v>
      </c>
      <c r="G32" s="378">
        <f aca="true" t="shared" si="15" ref="G32:Q32">SUM(G33:G36)</f>
        <v>0</v>
      </c>
      <c r="H32" s="378">
        <f t="shared" si="15"/>
        <v>0</v>
      </c>
      <c r="I32" s="378">
        <f t="shared" si="15"/>
        <v>0</v>
      </c>
      <c r="J32" s="378">
        <f t="shared" si="15"/>
        <v>0</v>
      </c>
      <c r="K32" s="378">
        <f t="shared" si="15"/>
        <v>0</v>
      </c>
      <c r="L32" s="378">
        <f t="shared" si="15"/>
        <v>196471497</v>
      </c>
      <c r="M32" s="378">
        <f>SUM(M33:M36)</f>
        <v>225241497</v>
      </c>
      <c r="N32" s="378">
        <f t="shared" si="15"/>
        <v>0</v>
      </c>
      <c r="O32" s="378">
        <f t="shared" si="15"/>
        <v>0</v>
      </c>
      <c r="P32" s="378">
        <f t="shared" si="15"/>
        <v>0</v>
      </c>
      <c r="Q32" s="378">
        <f t="shared" si="15"/>
        <v>0</v>
      </c>
      <c r="R32" s="921" t="e">
        <f>P32/O32</f>
        <v>#DIV/0!</v>
      </c>
      <c r="S32" s="378">
        <f>SUM(S33:S35)</f>
        <v>0</v>
      </c>
      <c r="T32" s="378">
        <f>SUM(T33:T35)</f>
        <v>0</v>
      </c>
      <c r="U32" s="118"/>
      <c r="V32" s="118"/>
      <c r="W32" s="118"/>
      <c r="X32" s="118"/>
      <c r="Y32" s="921"/>
      <c r="Z32" s="118"/>
    </row>
    <row r="33" spans="1:26" s="5" customFormat="1" ht="22.5" customHeight="1">
      <c r="A33" s="137"/>
      <c r="B33" s="119" t="s">
        <v>49</v>
      </c>
      <c r="C33" s="1081" t="s">
        <v>303</v>
      </c>
      <c r="D33" s="1081"/>
      <c r="E33" s="374"/>
      <c r="F33" s="374"/>
      <c r="G33" s="374"/>
      <c r="H33" s="374"/>
      <c r="I33" s="374"/>
      <c r="J33" s="957"/>
      <c r="K33" s="771"/>
      <c r="L33" s="374"/>
      <c r="M33" s="374"/>
      <c r="N33" s="304"/>
      <c r="O33" s="304"/>
      <c r="P33" s="304"/>
      <c r="Q33" s="304"/>
      <c r="R33" s="771"/>
      <c r="S33" s="374"/>
      <c r="T33" s="374"/>
      <c r="U33" s="304"/>
      <c r="V33" s="304"/>
      <c r="W33" s="304"/>
      <c r="X33" s="304"/>
      <c r="Y33" s="771"/>
      <c r="Z33" s="304"/>
    </row>
    <row r="34" spans="1:26" s="5" customFormat="1" ht="22.5" customHeight="1">
      <c r="A34" s="97"/>
      <c r="B34" s="106" t="s">
        <v>348</v>
      </c>
      <c r="C34" s="1051" t="s">
        <v>583</v>
      </c>
      <c r="D34" s="1051"/>
      <c r="E34" s="422"/>
      <c r="F34" s="422">
        <v>28770000</v>
      </c>
      <c r="G34" s="422"/>
      <c r="H34" s="422"/>
      <c r="I34" s="422"/>
      <c r="J34" s="958"/>
      <c r="K34" s="916"/>
      <c r="L34" s="422"/>
      <c r="M34" s="422">
        <v>28770000</v>
      </c>
      <c r="N34" s="423"/>
      <c r="O34" s="423"/>
      <c r="P34" s="423"/>
      <c r="Q34" s="423"/>
      <c r="R34" s="916"/>
      <c r="S34" s="422"/>
      <c r="T34" s="422"/>
      <c r="U34" s="423"/>
      <c r="V34" s="423"/>
      <c r="W34" s="423"/>
      <c r="X34" s="423"/>
      <c r="Y34" s="916"/>
      <c r="Z34" s="136"/>
    </row>
    <row r="35" spans="1:26" s="5" customFormat="1" ht="22.5" customHeight="1" thickBot="1">
      <c r="A35" s="670"/>
      <c r="B35" s="671" t="s">
        <v>496</v>
      </c>
      <c r="C35" s="672" t="s">
        <v>302</v>
      </c>
      <c r="D35" s="672"/>
      <c r="E35" s="673">
        <v>187507276</v>
      </c>
      <c r="F35" s="673">
        <v>187507276</v>
      </c>
      <c r="G35" s="673"/>
      <c r="H35" s="673"/>
      <c r="I35" s="673"/>
      <c r="J35" s="965"/>
      <c r="K35" s="922"/>
      <c r="L35" s="673">
        <f>E35</f>
        <v>187507276</v>
      </c>
      <c r="M35" s="673">
        <f>F35</f>
        <v>187507276</v>
      </c>
      <c r="N35" s="673"/>
      <c r="O35" s="673"/>
      <c r="P35" s="673"/>
      <c r="Q35" s="673"/>
      <c r="R35" s="922" t="e">
        <f>P35/O35</f>
        <v>#DIV/0!</v>
      </c>
      <c r="S35" s="673">
        <v>0</v>
      </c>
      <c r="T35" s="673">
        <v>0</v>
      </c>
      <c r="U35" s="682"/>
      <c r="V35" s="682"/>
      <c r="W35" s="682"/>
      <c r="X35" s="682"/>
      <c r="Y35" s="922"/>
      <c r="Z35" s="425"/>
    </row>
    <row r="36" spans="1:26" s="5" customFormat="1" ht="22.5" customHeight="1" thickBot="1">
      <c r="A36" s="670"/>
      <c r="B36" s="671" t="s">
        <v>579</v>
      </c>
      <c r="C36" s="672" t="s">
        <v>495</v>
      </c>
      <c r="D36" s="672"/>
      <c r="E36" s="673">
        <v>8964221</v>
      </c>
      <c r="F36" s="673">
        <v>8964221</v>
      </c>
      <c r="G36" s="673"/>
      <c r="H36" s="673"/>
      <c r="I36" s="673"/>
      <c r="J36" s="965"/>
      <c r="K36" s="922"/>
      <c r="L36" s="673">
        <f>E36</f>
        <v>8964221</v>
      </c>
      <c r="M36" s="673">
        <f>F36</f>
        <v>8964221</v>
      </c>
      <c r="N36" s="673"/>
      <c r="O36" s="673"/>
      <c r="P36" s="673"/>
      <c r="Q36" s="673"/>
      <c r="R36" s="922" t="e">
        <f>P36/O36</f>
        <v>#DIV/0!</v>
      </c>
      <c r="S36" s="673"/>
      <c r="T36" s="673"/>
      <c r="U36" s="682"/>
      <c r="V36" s="682"/>
      <c r="W36" s="682"/>
      <c r="X36" s="682"/>
      <c r="Y36" s="922"/>
      <c r="Z36" s="425"/>
    </row>
    <row r="37" spans="1:26" s="5" customFormat="1" ht="22.5" customHeight="1" thickBot="1">
      <c r="A37" s="115" t="s">
        <v>580</v>
      </c>
      <c r="B37" s="1014" t="s">
        <v>253</v>
      </c>
      <c r="C37" s="1014"/>
      <c r="D37" s="1014"/>
      <c r="E37" s="375">
        <f aca="true" t="shared" si="16" ref="E37:J37">E31+E32</f>
        <v>583032915</v>
      </c>
      <c r="F37" s="375">
        <f>F31+F32</f>
        <v>583032915</v>
      </c>
      <c r="G37" s="375">
        <f t="shared" si="16"/>
        <v>0</v>
      </c>
      <c r="H37" s="375">
        <f t="shared" si="16"/>
        <v>0</v>
      </c>
      <c r="I37" s="375">
        <f t="shared" si="16"/>
        <v>0</v>
      </c>
      <c r="J37" s="375">
        <f t="shared" si="16"/>
        <v>0</v>
      </c>
      <c r="K37" s="772" t="e">
        <f>I37/H37</f>
        <v>#DIV/0!</v>
      </c>
      <c r="L37" s="375">
        <f aca="true" t="shared" si="17" ref="L37:Q37">L31+L32</f>
        <v>562385122</v>
      </c>
      <c r="M37" s="375">
        <f>M31+M32</f>
        <v>562385122</v>
      </c>
      <c r="N37" s="79">
        <f t="shared" si="17"/>
        <v>0</v>
      </c>
      <c r="O37" s="79">
        <f t="shared" si="17"/>
        <v>0</v>
      </c>
      <c r="P37" s="79">
        <f t="shared" si="17"/>
        <v>0</v>
      </c>
      <c r="Q37" s="79">
        <f t="shared" si="17"/>
        <v>0</v>
      </c>
      <c r="R37" s="772" t="e">
        <f>P37/O37</f>
        <v>#DIV/0!</v>
      </c>
      <c r="S37" s="375">
        <f aca="true" t="shared" si="18" ref="S37:X37">S31+S32</f>
        <v>20647793</v>
      </c>
      <c r="T37" s="375">
        <f>T31+T32</f>
        <v>20647793</v>
      </c>
      <c r="U37" s="79">
        <f t="shared" si="18"/>
        <v>0</v>
      </c>
      <c r="V37" s="79">
        <f t="shared" si="18"/>
        <v>0</v>
      </c>
      <c r="W37" s="79">
        <f t="shared" si="18"/>
        <v>0</v>
      </c>
      <c r="X37" s="79">
        <f t="shared" si="18"/>
        <v>0</v>
      </c>
      <c r="Y37" s="772" t="e">
        <f>W37/V37</f>
        <v>#DIV/0!</v>
      </c>
      <c r="Z37" s="398">
        <f>Z31+Z32</f>
        <v>0</v>
      </c>
    </row>
    <row r="38" spans="1:25" s="5" customFormat="1" ht="19.5" customHeight="1" hidden="1" thickBot="1">
      <c r="A38" s="1009" t="s">
        <v>254</v>
      </c>
      <c r="B38" s="1010"/>
      <c r="C38" s="1010"/>
      <c r="D38" s="1010"/>
      <c r="E38" s="607"/>
      <c r="F38" s="607"/>
      <c r="G38" s="607"/>
      <c r="H38" s="608"/>
      <c r="I38" s="608"/>
      <c r="J38" s="608"/>
      <c r="K38" s="609" t="e">
        <f>I38/H38</f>
        <v>#DIV/0!</v>
      </c>
      <c r="L38" s="607"/>
      <c r="M38" s="607"/>
      <c r="N38" s="608"/>
      <c r="O38" s="608"/>
      <c r="P38" s="608"/>
      <c r="Q38" s="608"/>
      <c r="R38" s="609" t="e">
        <f>P38/O38</f>
        <v>#DIV/0!</v>
      </c>
      <c r="S38" s="607"/>
      <c r="T38" s="607"/>
      <c r="U38" s="608"/>
      <c r="V38" s="608"/>
      <c r="W38" s="608"/>
      <c r="X38" s="608"/>
      <c r="Y38" s="609" t="e">
        <f>W38/V38</f>
        <v>#DIV/0!</v>
      </c>
    </row>
    <row r="39" spans="1:25" s="5" customFormat="1" ht="19.5" customHeight="1" thickBot="1">
      <c r="A39" s="1013" t="s">
        <v>8</v>
      </c>
      <c r="B39" s="1014"/>
      <c r="C39" s="1014"/>
      <c r="D39" s="1014"/>
      <c r="E39" s="427">
        <f aca="true" t="shared" si="19" ref="E39:J39">SUM(E37:E38)</f>
        <v>583032915</v>
      </c>
      <c r="F39" s="427">
        <f>SUM(F37:F38)</f>
        <v>583032915</v>
      </c>
      <c r="G39" s="427">
        <f t="shared" si="19"/>
        <v>0</v>
      </c>
      <c r="H39" s="428">
        <f t="shared" si="19"/>
        <v>0</v>
      </c>
      <c r="I39" s="428">
        <f t="shared" si="19"/>
        <v>0</v>
      </c>
      <c r="J39" s="428">
        <f t="shared" si="19"/>
        <v>0</v>
      </c>
      <c r="K39" s="429" t="e">
        <f>I39/H39</f>
        <v>#DIV/0!</v>
      </c>
      <c r="L39" s="427">
        <f aca="true" t="shared" si="20" ref="L39:Q39">SUM(L37:L38)</f>
        <v>562385122</v>
      </c>
      <c r="M39" s="427">
        <f>SUM(M37:M38)</f>
        <v>562385122</v>
      </c>
      <c r="N39" s="428">
        <f t="shared" si="20"/>
        <v>0</v>
      </c>
      <c r="O39" s="428">
        <f t="shared" si="20"/>
        <v>0</v>
      </c>
      <c r="P39" s="428">
        <f t="shared" si="20"/>
        <v>0</v>
      </c>
      <c r="Q39" s="428">
        <f t="shared" si="20"/>
        <v>0</v>
      </c>
      <c r="R39" s="429" t="e">
        <f>P39/O39</f>
        <v>#DIV/0!</v>
      </c>
      <c r="S39" s="427">
        <f aca="true" t="shared" si="21" ref="S39:X39">SUM(S37:S38)</f>
        <v>20647793</v>
      </c>
      <c r="T39" s="427">
        <f>SUM(T37:T38)</f>
        <v>20647793</v>
      </c>
      <c r="U39" s="428">
        <f t="shared" si="21"/>
        <v>0</v>
      </c>
      <c r="V39" s="428">
        <f t="shared" si="21"/>
        <v>0</v>
      </c>
      <c r="W39" s="428">
        <f t="shared" si="21"/>
        <v>0</v>
      </c>
      <c r="X39" s="428">
        <f t="shared" si="21"/>
        <v>0</v>
      </c>
      <c r="Y39" s="429" t="e">
        <f>W39/V39</f>
        <v>#DIV/0!</v>
      </c>
    </row>
    <row r="40" spans="1:25" s="5" customFormat="1" ht="19.5" customHeight="1">
      <c r="A40" s="488"/>
      <c r="B40" s="614"/>
      <c r="C40" s="488"/>
      <c r="D40" s="488"/>
      <c r="E40" s="615"/>
      <c r="F40" s="615"/>
      <c r="G40" s="615"/>
      <c r="H40" s="615"/>
      <c r="I40" s="615"/>
      <c r="J40" s="615"/>
      <c r="K40" s="615"/>
      <c r="L40" s="616"/>
      <c r="M40" s="616"/>
      <c r="N40" s="616"/>
      <c r="O40" s="616"/>
      <c r="P40" s="616"/>
      <c r="Q40" s="616"/>
      <c r="R40" s="616"/>
      <c r="S40" s="616"/>
      <c r="T40" s="616"/>
      <c r="U40" s="617"/>
      <c r="V40" s="617"/>
      <c r="W40" s="617"/>
      <c r="X40" s="617"/>
      <c r="Y40" s="617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9"/>
      <c r="M41" s="139"/>
      <c r="N41" s="139"/>
      <c r="O41" s="139"/>
      <c r="P41" s="139"/>
      <c r="Q41" s="139"/>
      <c r="R41" s="139" t="e">
        <f>R37+Z37</f>
        <v>#DIV/0!</v>
      </c>
      <c r="S41" s="139"/>
      <c r="T41" s="139"/>
    </row>
    <row r="42" spans="1:11" ht="15.75">
      <c r="A42" s="124"/>
      <c r="B42" s="64"/>
      <c r="C42" s="64"/>
      <c r="D42" s="30"/>
      <c r="E42" s="4"/>
      <c r="F42" s="4"/>
      <c r="G42" s="4"/>
      <c r="H42" s="4"/>
      <c r="I42" s="4"/>
      <c r="J42" s="4"/>
      <c r="K42" s="4"/>
    </row>
    <row r="43" spans="1:11" ht="15.75">
      <c r="A43" s="124"/>
      <c r="B43" s="64"/>
      <c r="C43" s="64"/>
      <c r="D43" s="30"/>
      <c r="E43" s="4"/>
      <c r="F43" s="4"/>
      <c r="G43" s="4"/>
      <c r="H43" s="4"/>
      <c r="I43" s="4"/>
      <c r="J43" s="4"/>
      <c r="K43" s="4"/>
    </row>
    <row r="44" spans="1:20" ht="15.75">
      <c r="A44" s="124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4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4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4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4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4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4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4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4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4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4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4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4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4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4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4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4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110" zoomScaleNormal="110" zoomScalePageLayoutView="0" workbookViewId="0" topLeftCell="A23">
      <selection activeCell="AB8" sqref="AB8"/>
    </sheetView>
  </sheetViews>
  <sheetFormatPr defaultColWidth="9.140625" defaultRowHeight="12.75"/>
  <cols>
    <col min="1" max="1" width="4.28125" style="228" customWidth="1"/>
    <col min="2" max="2" width="4.7109375" style="159" customWidth="1"/>
    <col min="3" max="3" width="45.421875" style="159" customWidth="1"/>
    <col min="4" max="4" width="11.140625" style="159" customWidth="1"/>
    <col min="5" max="5" width="10.57421875" style="159" customWidth="1"/>
    <col min="6" max="9" width="8.28125" style="159" hidden="1" customWidth="1"/>
    <col min="10" max="10" width="9.8515625" style="159" hidden="1" customWidth="1"/>
    <col min="11" max="11" width="8.28125" style="159" hidden="1" customWidth="1"/>
    <col min="12" max="12" width="12.8515625" style="159" customWidth="1"/>
    <col min="13" max="13" width="11.00390625" style="159" customWidth="1"/>
    <col min="14" max="15" width="8.28125" style="159" hidden="1" customWidth="1"/>
    <col min="16" max="17" width="10.28125" style="159" hidden="1" customWidth="1"/>
    <col min="18" max="18" width="9.8515625" style="159" hidden="1" customWidth="1"/>
    <col min="19" max="19" width="11.7109375" style="159" customWidth="1"/>
    <col min="20" max="20" width="9.140625" style="159" customWidth="1"/>
    <col min="21" max="22" width="6.7109375" style="159" hidden="1" customWidth="1"/>
    <col min="23" max="24" width="10.00390625" style="159" hidden="1" customWidth="1"/>
    <col min="25" max="27" width="9.140625" style="159" hidden="1" customWidth="1"/>
    <col min="28" max="16384" width="9.140625" style="159" customWidth="1"/>
  </cols>
  <sheetData>
    <row r="1" spans="1:19" s="151" customFormat="1" ht="21" customHeight="1">
      <c r="A1" s="147"/>
      <c r="B1" s="148"/>
      <c r="C1" s="1083" t="s">
        <v>203</v>
      </c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3"/>
      <c r="R1" s="1083"/>
      <c r="S1" s="1083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086" t="s">
        <v>232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86"/>
      <c r="R3" s="1086"/>
      <c r="S3" s="1086"/>
    </row>
    <row r="4" spans="1:19" s="157" customFormat="1" ht="15.75" customHeight="1" thickBot="1">
      <c r="A4" s="155"/>
      <c r="B4" s="155"/>
      <c r="C4" s="155"/>
      <c r="S4" s="156" t="s">
        <v>538</v>
      </c>
    </row>
    <row r="5" spans="1:26" ht="36.75" customHeight="1" thickBot="1">
      <c r="A5" s="1084" t="s">
        <v>112</v>
      </c>
      <c r="B5" s="1085"/>
      <c r="C5" s="158" t="s">
        <v>113</v>
      </c>
      <c r="D5" s="1088" t="s">
        <v>5</v>
      </c>
      <c r="E5" s="1089"/>
      <c r="F5" s="1089"/>
      <c r="G5" s="1089"/>
      <c r="H5" s="1089"/>
      <c r="I5" s="1089"/>
      <c r="J5" s="1089"/>
      <c r="K5" s="1089"/>
      <c r="L5" s="1090" t="s">
        <v>110</v>
      </c>
      <c r="M5" s="1091"/>
      <c r="N5" s="1091"/>
      <c r="O5" s="1091"/>
      <c r="P5" s="1091"/>
      <c r="Q5" s="1088"/>
      <c r="R5" s="1088"/>
      <c r="S5" s="1090" t="s">
        <v>158</v>
      </c>
      <c r="T5" s="1091"/>
      <c r="U5" s="1091"/>
      <c r="V5" s="1091"/>
      <c r="W5" s="1091"/>
      <c r="X5" s="1091"/>
      <c r="Y5" s="1091"/>
      <c r="Z5" s="1092"/>
    </row>
    <row r="6" spans="1:27" ht="24.75" thickBot="1">
      <c r="A6" s="324"/>
      <c r="B6" s="325"/>
      <c r="C6" s="158"/>
      <c r="D6" s="158" t="s">
        <v>244</v>
      </c>
      <c r="E6" s="158" t="s">
        <v>242</v>
      </c>
      <c r="F6" s="158" t="s">
        <v>245</v>
      </c>
      <c r="G6" s="158" t="s">
        <v>248</v>
      </c>
      <c r="H6" s="158" t="s">
        <v>264</v>
      </c>
      <c r="I6" s="158" t="s">
        <v>270</v>
      </c>
      <c r="J6" s="158" t="s">
        <v>385</v>
      </c>
      <c r="K6" s="490" t="s">
        <v>270</v>
      </c>
      <c r="L6" s="519" t="s">
        <v>244</v>
      </c>
      <c r="M6" s="158" t="s">
        <v>242</v>
      </c>
      <c r="N6" s="158" t="s">
        <v>245</v>
      </c>
      <c r="O6" s="158" t="s">
        <v>248</v>
      </c>
      <c r="P6" s="158" t="s">
        <v>264</v>
      </c>
      <c r="Q6" s="158" t="s">
        <v>270</v>
      </c>
      <c r="R6" s="158" t="s">
        <v>385</v>
      </c>
      <c r="S6" s="519" t="s">
        <v>244</v>
      </c>
      <c r="T6" s="158" t="s">
        <v>242</v>
      </c>
      <c r="U6" s="158" t="s">
        <v>245</v>
      </c>
      <c r="V6" s="158" t="s">
        <v>248</v>
      </c>
      <c r="W6" s="158" t="s">
        <v>264</v>
      </c>
      <c r="X6" s="158" t="s">
        <v>270</v>
      </c>
      <c r="Y6" s="158" t="s">
        <v>385</v>
      </c>
      <c r="Z6" s="490" t="s">
        <v>252</v>
      </c>
      <c r="AA6" s="158" t="s">
        <v>270</v>
      </c>
    </row>
    <row r="7" spans="1:27" s="163" customFormat="1" ht="12.75" customHeight="1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9</v>
      </c>
      <c r="K7" s="162"/>
      <c r="L7" s="160">
        <v>6</v>
      </c>
      <c r="M7" s="161">
        <v>7</v>
      </c>
      <c r="N7" s="161">
        <v>12</v>
      </c>
      <c r="O7" s="161">
        <v>13</v>
      </c>
      <c r="P7" s="161">
        <v>14</v>
      </c>
      <c r="Q7" s="317">
        <v>15</v>
      </c>
      <c r="R7" s="317">
        <v>15</v>
      </c>
      <c r="S7" s="160">
        <v>8</v>
      </c>
      <c r="T7" s="161">
        <v>9</v>
      </c>
      <c r="U7" s="161">
        <v>18</v>
      </c>
      <c r="V7" s="161">
        <v>19</v>
      </c>
      <c r="W7" s="161">
        <v>20</v>
      </c>
      <c r="X7" s="161">
        <v>21</v>
      </c>
      <c r="Y7" s="161">
        <v>21</v>
      </c>
      <c r="Z7" s="162"/>
      <c r="AA7" s="161"/>
    </row>
    <row r="8" spans="1:27" s="163" customFormat="1" ht="15.75" customHeight="1" thickBot="1">
      <c r="A8" s="164"/>
      <c r="B8" s="165"/>
      <c r="C8" s="165" t="s">
        <v>114</v>
      </c>
      <c r="D8" s="294"/>
      <c r="E8" s="294"/>
      <c r="F8" s="230"/>
      <c r="G8" s="230"/>
      <c r="H8" s="230"/>
      <c r="I8" s="230"/>
      <c r="J8" s="230"/>
      <c r="K8" s="295"/>
      <c r="L8" s="496"/>
      <c r="M8" s="294"/>
      <c r="N8" s="230"/>
      <c r="O8" s="230"/>
      <c r="P8" s="230"/>
      <c r="Q8" s="318"/>
      <c r="R8" s="318"/>
      <c r="S8" s="496"/>
      <c r="T8" s="496"/>
      <c r="U8" s="230"/>
      <c r="V8" s="230"/>
      <c r="W8" s="230"/>
      <c r="X8" s="230"/>
      <c r="Y8" s="230"/>
      <c r="Z8" s="295"/>
      <c r="AA8" s="230"/>
    </row>
    <row r="9" spans="1:27" s="169" customFormat="1" ht="12" customHeight="1" thickBot="1">
      <c r="A9" s="160" t="s">
        <v>30</v>
      </c>
      <c r="B9" s="166"/>
      <c r="C9" s="167" t="s">
        <v>362</v>
      </c>
      <c r="D9" s="231"/>
      <c r="E9" s="231"/>
      <c r="F9" s="231"/>
      <c r="G9" s="231"/>
      <c r="H9" s="231"/>
      <c r="I9" s="908"/>
      <c r="J9" s="412"/>
      <c r="K9" s="168"/>
      <c r="L9" s="497"/>
      <c r="M9" s="231"/>
      <c r="N9" s="231"/>
      <c r="O9" s="231"/>
      <c r="P9" s="231"/>
      <c r="Q9" s="908"/>
      <c r="R9" s="412"/>
      <c r="S9" s="497"/>
      <c r="T9" s="497"/>
      <c r="U9" s="231"/>
      <c r="V9" s="231"/>
      <c r="W9" s="231"/>
      <c r="X9" s="231"/>
      <c r="Y9" s="231"/>
      <c r="Z9" s="168"/>
      <c r="AA9" s="231"/>
    </row>
    <row r="10" spans="1:27" s="175" customFormat="1" ht="12" customHeight="1" hidden="1" thickBot="1">
      <c r="A10" s="176" t="s">
        <v>31</v>
      </c>
      <c r="B10" s="177"/>
      <c r="C10" s="178" t="s">
        <v>120</v>
      </c>
      <c r="D10" s="241"/>
      <c r="E10" s="241"/>
      <c r="F10" s="241"/>
      <c r="G10" s="241"/>
      <c r="H10" s="241"/>
      <c r="I10" s="950"/>
      <c r="J10" s="778" t="e">
        <f>H10/F10</f>
        <v>#DIV/0!</v>
      </c>
      <c r="K10" s="296"/>
      <c r="L10" s="498"/>
      <c r="M10" s="241"/>
      <c r="N10" s="241"/>
      <c r="O10" s="241"/>
      <c r="P10" s="241"/>
      <c r="Q10" s="950"/>
      <c r="R10" s="778" t="e">
        <f>P10/N10</f>
        <v>#DIV/0!</v>
      </c>
      <c r="S10" s="498"/>
      <c r="T10" s="498"/>
      <c r="U10" s="241"/>
      <c r="V10" s="241"/>
      <c r="W10" s="241"/>
      <c r="X10" s="241"/>
      <c r="Y10" s="241"/>
      <c r="Z10" s="296"/>
      <c r="AA10" s="241"/>
    </row>
    <row r="11" spans="1:27" s="169" customFormat="1" ht="12" customHeight="1" thickBot="1">
      <c r="A11" s="160" t="s">
        <v>31</v>
      </c>
      <c r="B11" s="166"/>
      <c r="C11" s="167" t="s">
        <v>121</v>
      </c>
      <c r="D11" s="231">
        <f aca="true" t="shared" si="0" ref="D11:I11">SUM(D12:D15)</f>
        <v>393000</v>
      </c>
      <c r="E11" s="231">
        <f>SUM(E12:E15)</f>
        <v>393000</v>
      </c>
      <c r="F11" s="231">
        <f t="shared" si="0"/>
        <v>0</v>
      </c>
      <c r="G11" s="231">
        <f t="shared" si="0"/>
        <v>0</v>
      </c>
      <c r="H11" s="231">
        <f t="shared" si="0"/>
        <v>0</v>
      </c>
      <c r="I11" s="908">
        <f t="shared" si="0"/>
        <v>0</v>
      </c>
      <c r="J11" s="412"/>
      <c r="K11" s="168">
        <f aca="true" t="shared" si="1" ref="K11:P11">SUM(K12:K15)</f>
        <v>0</v>
      </c>
      <c r="L11" s="231">
        <f t="shared" si="1"/>
        <v>393000</v>
      </c>
      <c r="M11" s="231">
        <f>SUM(M12:M15)</f>
        <v>393000</v>
      </c>
      <c r="N11" s="231">
        <f t="shared" si="1"/>
        <v>0</v>
      </c>
      <c r="O11" s="231">
        <f t="shared" si="1"/>
        <v>0</v>
      </c>
      <c r="P11" s="231">
        <f t="shared" si="1"/>
        <v>0</v>
      </c>
      <c r="Q11" s="908">
        <f>SUM(Q12:Q15)</f>
        <v>0</v>
      </c>
      <c r="R11" s="412"/>
      <c r="S11" s="497"/>
      <c r="T11" s="497"/>
      <c r="U11" s="231"/>
      <c r="V11" s="231"/>
      <c r="W11" s="231"/>
      <c r="X11" s="231"/>
      <c r="Y11" s="231"/>
      <c r="Z11" s="168"/>
      <c r="AA11" s="231"/>
    </row>
    <row r="12" spans="1:27" s="175" customFormat="1" ht="12" customHeight="1">
      <c r="A12" s="172"/>
      <c r="B12" s="171" t="s">
        <v>42</v>
      </c>
      <c r="C12" s="179" t="s">
        <v>77</v>
      </c>
      <c r="D12" s="232">
        <v>393000</v>
      </c>
      <c r="E12" s="232">
        <v>393000</v>
      </c>
      <c r="F12" s="232"/>
      <c r="G12" s="232"/>
      <c r="H12" s="232"/>
      <c r="I12" s="909"/>
      <c r="J12" s="779"/>
      <c r="K12" s="174"/>
      <c r="L12" s="232">
        <v>393000</v>
      </c>
      <c r="M12" s="232">
        <v>393000</v>
      </c>
      <c r="N12" s="232"/>
      <c r="O12" s="232"/>
      <c r="P12" s="232"/>
      <c r="Q12" s="909"/>
      <c r="R12" s="779"/>
      <c r="S12" s="499"/>
      <c r="T12" s="499"/>
      <c r="U12" s="232"/>
      <c r="V12" s="232"/>
      <c r="W12" s="232"/>
      <c r="X12" s="232"/>
      <c r="Y12" s="232"/>
      <c r="Z12" s="174"/>
      <c r="AA12" s="232"/>
    </row>
    <row r="13" spans="1:27" s="175" customFormat="1" ht="12" customHeight="1">
      <c r="A13" s="172"/>
      <c r="B13" s="171" t="s">
        <v>43</v>
      </c>
      <c r="C13" s="173" t="s">
        <v>124</v>
      </c>
      <c r="D13" s="232"/>
      <c r="E13" s="232"/>
      <c r="F13" s="232"/>
      <c r="G13" s="232"/>
      <c r="H13" s="232"/>
      <c r="I13" s="909"/>
      <c r="J13" s="779"/>
      <c r="K13" s="174"/>
      <c r="L13" s="232"/>
      <c r="M13" s="232"/>
      <c r="N13" s="232"/>
      <c r="O13" s="232"/>
      <c r="P13" s="232"/>
      <c r="Q13" s="909"/>
      <c r="R13" s="779"/>
      <c r="S13" s="499"/>
      <c r="T13" s="499"/>
      <c r="U13" s="232"/>
      <c r="V13" s="232"/>
      <c r="W13" s="232"/>
      <c r="X13" s="232"/>
      <c r="Y13" s="232"/>
      <c r="Z13" s="174"/>
      <c r="AA13" s="232"/>
    </row>
    <row r="14" spans="1:27" s="175" customFormat="1" ht="12" customHeight="1">
      <c r="A14" s="172"/>
      <c r="B14" s="171" t="s">
        <v>44</v>
      </c>
      <c r="C14" s="173" t="s">
        <v>78</v>
      </c>
      <c r="D14" s="232"/>
      <c r="E14" s="232"/>
      <c r="F14" s="232"/>
      <c r="G14" s="232"/>
      <c r="H14" s="232"/>
      <c r="I14" s="909"/>
      <c r="J14" s="779"/>
      <c r="K14" s="174"/>
      <c r="L14" s="232"/>
      <c r="M14" s="232"/>
      <c r="N14" s="232"/>
      <c r="O14" s="232"/>
      <c r="P14" s="232"/>
      <c r="Q14" s="909"/>
      <c r="R14" s="779"/>
      <c r="S14" s="499"/>
      <c r="T14" s="499"/>
      <c r="U14" s="232"/>
      <c r="V14" s="232"/>
      <c r="W14" s="232"/>
      <c r="X14" s="232"/>
      <c r="Y14" s="232"/>
      <c r="Z14" s="174"/>
      <c r="AA14" s="232"/>
    </row>
    <row r="15" spans="1:27" s="175" customFormat="1" ht="12" customHeight="1" thickBot="1">
      <c r="A15" s="172"/>
      <c r="B15" s="171" t="s">
        <v>292</v>
      </c>
      <c r="C15" s="173" t="s">
        <v>124</v>
      </c>
      <c r="D15" s="232"/>
      <c r="E15" s="232"/>
      <c r="F15" s="232"/>
      <c r="G15" s="232"/>
      <c r="H15" s="232"/>
      <c r="I15" s="909"/>
      <c r="J15" s="779"/>
      <c r="K15" s="174"/>
      <c r="L15" s="232"/>
      <c r="M15" s="232"/>
      <c r="N15" s="232"/>
      <c r="O15" s="232"/>
      <c r="P15" s="232"/>
      <c r="Q15" s="909"/>
      <c r="R15" s="779"/>
      <c r="S15" s="499"/>
      <c r="T15" s="499"/>
      <c r="U15" s="232"/>
      <c r="V15" s="232"/>
      <c r="W15" s="232"/>
      <c r="X15" s="232"/>
      <c r="Y15" s="232"/>
      <c r="Z15" s="174"/>
      <c r="AA15" s="232"/>
    </row>
    <row r="16" spans="1:27" s="175" customFormat="1" ht="12" customHeight="1" thickBot="1">
      <c r="A16" s="180" t="s">
        <v>10</v>
      </c>
      <c r="B16" s="181"/>
      <c r="C16" s="181" t="s">
        <v>127</v>
      </c>
      <c r="D16" s="231">
        <f>SUM(D17:D18)</f>
        <v>0</v>
      </c>
      <c r="E16" s="231">
        <f>SUM(E17:E18)</f>
        <v>0</v>
      </c>
      <c r="F16" s="231">
        <f>SUM(F17:F18)</f>
        <v>0</v>
      </c>
      <c r="G16" s="231">
        <f>SUM(G17:G18)</f>
        <v>0</v>
      </c>
      <c r="H16" s="231">
        <f>SUM(H17:H18)</f>
        <v>0</v>
      </c>
      <c r="I16" s="908"/>
      <c r="J16" s="412"/>
      <c r="K16" s="168"/>
      <c r="L16" s="231">
        <f>SUM(L17:L18)</f>
        <v>0</v>
      </c>
      <c r="M16" s="231">
        <f>SUM(M17:M18)</f>
        <v>0</v>
      </c>
      <c r="N16" s="231">
        <f>SUM(N17:N18)</f>
        <v>0</v>
      </c>
      <c r="O16" s="231">
        <f>SUM(O17:O18)</f>
        <v>0</v>
      </c>
      <c r="P16" s="231">
        <f>SUM(P17:P18)</f>
        <v>0</v>
      </c>
      <c r="Q16" s="908"/>
      <c r="R16" s="412"/>
      <c r="S16" s="497"/>
      <c r="T16" s="497"/>
      <c r="U16" s="231"/>
      <c r="V16" s="231"/>
      <c r="W16" s="231"/>
      <c r="X16" s="231"/>
      <c r="Y16" s="231"/>
      <c r="Z16" s="168"/>
      <c r="AA16" s="231"/>
    </row>
    <row r="17" spans="1:27" s="169" customFormat="1" ht="12" customHeight="1">
      <c r="A17" s="182"/>
      <c r="B17" s="183" t="s">
        <v>45</v>
      </c>
      <c r="C17" s="184" t="s">
        <v>129</v>
      </c>
      <c r="D17" s="233"/>
      <c r="E17" s="233"/>
      <c r="F17" s="233"/>
      <c r="G17" s="233"/>
      <c r="H17" s="233"/>
      <c r="I17" s="910"/>
      <c r="J17" s="780"/>
      <c r="K17" s="185"/>
      <c r="L17" s="233"/>
      <c r="M17" s="233"/>
      <c r="N17" s="233"/>
      <c r="O17" s="233"/>
      <c r="P17" s="233"/>
      <c r="Q17" s="910"/>
      <c r="R17" s="780"/>
      <c r="S17" s="500"/>
      <c r="T17" s="500"/>
      <c r="U17" s="233"/>
      <c r="V17" s="233"/>
      <c r="W17" s="233"/>
      <c r="X17" s="233"/>
      <c r="Y17" s="233"/>
      <c r="Z17" s="185"/>
      <c r="AA17" s="233"/>
    </row>
    <row r="18" spans="1:27" s="169" customFormat="1" ht="12" customHeight="1" thickBot="1">
      <c r="A18" s="186"/>
      <c r="B18" s="187" t="s">
        <v>46</v>
      </c>
      <c r="C18" s="188" t="s">
        <v>131</v>
      </c>
      <c r="D18" s="234"/>
      <c r="E18" s="234"/>
      <c r="F18" s="234"/>
      <c r="G18" s="234"/>
      <c r="H18" s="234"/>
      <c r="I18" s="911"/>
      <c r="J18" s="781"/>
      <c r="K18" s="189"/>
      <c r="L18" s="234"/>
      <c r="M18" s="234"/>
      <c r="N18" s="234"/>
      <c r="O18" s="234"/>
      <c r="P18" s="234"/>
      <c r="Q18" s="911"/>
      <c r="R18" s="781"/>
      <c r="S18" s="501"/>
      <c r="T18" s="501"/>
      <c r="U18" s="234"/>
      <c r="V18" s="234"/>
      <c r="W18" s="234"/>
      <c r="X18" s="234"/>
      <c r="Y18" s="234"/>
      <c r="Z18" s="189"/>
      <c r="AA18" s="234"/>
    </row>
    <row r="19" spans="1:27" s="169" customFormat="1" ht="12" customHeight="1" hidden="1" thickBot="1">
      <c r="A19" s="180" t="s">
        <v>11</v>
      </c>
      <c r="B19" s="166"/>
      <c r="D19" s="235"/>
      <c r="E19" s="235"/>
      <c r="F19" s="235"/>
      <c r="G19" s="235"/>
      <c r="H19" s="235"/>
      <c r="I19" s="912"/>
      <c r="J19" s="782" t="e">
        <f>H19/F19</f>
        <v>#DIV/0!</v>
      </c>
      <c r="K19" s="190"/>
      <c r="L19" s="235"/>
      <c r="M19" s="235"/>
      <c r="N19" s="235"/>
      <c r="O19" s="235"/>
      <c r="P19" s="235"/>
      <c r="Q19" s="912"/>
      <c r="R19" s="782" t="e">
        <f>P19/N19</f>
        <v>#DIV/0!</v>
      </c>
      <c r="S19" s="502"/>
      <c r="T19" s="502"/>
      <c r="U19" s="235"/>
      <c r="V19" s="235"/>
      <c r="W19" s="235"/>
      <c r="X19" s="235"/>
      <c r="Y19" s="235"/>
      <c r="Z19" s="190"/>
      <c r="AA19" s="235"/>
    </row>
    <row r="20" spans="1:27" s="169" customFormat="1" ht="12" customHeight="1" thickBot="1">
      <c r="A20" s="160" t="s">
        <v>11</v>
      </c>
      <c r="B20" s="191"/>
      <c r="C20" s="181" t="s">
        <v>133</v>
      </c>
      <c r="D20" s="290">
        <f aca="true" t="shared" si="2" ref="D20:I20">D9+D10+D11+D16+D19</f>
        <v>393000</v>
      </c>
      <c r="E20" s="290">
        <f>E9+E10+E11+E16+E19</f>
        <v>393000</v>
      </c>
      <c r="F20" s="290">
        <f t="shared" si="2"/>
        <v>0</v>
      </c>
      <c r="G20" s="290">
        <f t="shared" si="2"/>
        <v>0</v>
      </c>
      <c r="H20" s="290">
        <f t="shared" si="2"/>
        <v>0</v>
      </c>
      <c r="I20" s="290">
        <f t="shared" si="2"/>
        <v>0</v>
      </c>
      <c r="J20" s="412" t="e">
        <f>I20/H20</f>
        <v>#DIV/0!</v>
      </c>
      <c r="K20" s="168">
        <f aca="true" t="shared" si="3" ref="K20:Q20">K9+K10+K11+K16+K19</f>
        <v>0</v>
      </c>
      <c r="L20" s="290">
        <f t="shared" si="3"/>
        <v>393000</v>
      </c>
      <c r="M20" s="290">
        <f>M9+M10+M11+M16+M19</f>
        <v>393000</v>
      </c>
      <c r="N20" s="290">
        <f t="shared" si="3"/>
        <v>0</v>
      </c>
      <c r="O20" s="290">
        <f t="shared" si="3"/>
        <v>0</v>
      </c>
      <c r="P20" s="290">
        <f t="shared" si="3"/>
        <v>0</v>
      </c>
      <c r="Q20" s="290">
        <f t="shared" si="3"/>
        <v>0</v>
      </c>
      <c r="R20" s="412" t="e">
        <f>Q20/P20</f>
        <v>#DIV/0!</v>
      </c>
      <c r="S20" s="497"/>
      <c r="T20" s="497"/>
      <c r="U20" s="231"/>
      <c r="V20" s="231"/>
      <c r="W20" s="231"/>
      <c r="X20" s="231"/>
      <c r="Y20" s="231"/>
      <c r="Z20" s="168"/>
      <c r="AA20" s="231"/>
    </row>
    <row r="21" spans="1:27" s="175" customFormat="1" ht="12" customHeight="1" thickBot="1">
      <c r="A21" s="192" t="s">
        <v>12</v>
      </c>
      <c r="B21" s="193"/>
      <c r="C21" s="194" t="s">
        <v>134</v>
      </c>
      <c r="D21" s="291">
        <f aca="true" t="shared" si="4" ref="D21:I21">SUM(D22:D24)</f>
        <v>96648440</v>
      </c>
      <c r="E21" s="291">
        <f>SUM(E22:E24)</f>
        <v>96648440</v>
      </c>
      <c r="F21" s="291">
        <f t="shared" si="4"/>
        <v>0</v>
      </c>
      <c r="G21" s="291">
        <f t="shared" si="4"/>
        <v>0</v>
      </c>
      <c r="H21" s="291">
        <f t="shared" si="4"/>
        <v>0</v>
      </c>
      <c r="I21" s="291">
        <f t="shared" si="4"/>
        <v>0</v>
      </c>
      <c r="J21" s="412" t="e">
        <f>I21/H21</f>
        <v>#DIV/0!</v>
      </c>
      <c r="K21" s="654">
        <f aca="true" t="shared" si="5" ref="K21:Q21">SUM(K22:K24)</f>
        <v>0</v>
      </c>
      <c r="L21" s="291">
        <f t="shared" si="5"/>
        <v>96648440</v>
      </c>
      <c r="M21" s="291">
        <f>SUM(M22:M24)</f>
        <v>96648440</v>
      </c>
      <c r="N21" s="291">
        <f t="shared" si="5"/>
        <v>0</v>
      </c>
      <c r="O21" s="291">
        <f t="shared" si="5"/>
        <v>0</v>
      </c>
      <c r="P21" s="291">
        <f t="shared" si="5"/>
        <v>0</v>
      </c>
      <c r="Q21" s="291">
        <f t="shared" si="5"/>
        <v>0</v>
      </c>
      <c r="R21" s="412" t="e">
        <f>Q21/P21</f>
        <v>#DIV/0!</v>
      </c>
      <c r="S21" s="291">
        <f aca="true" t="shared" si="6" ref="S21:X21">SUM(S22:S24)</f>
        <v>4847310</v>
      </c>
      <c r="T21" s="291">
        <f>SUM(T22:T24)</f>
        <v>4847310</v>
      </c>
      <c r="U21" s="291">
        <f t="shared" si="6"/>
        <v>0</v>
      </c>
      <c r="V21" s="291">
        <f t="shared" si="6"/>
        <v>0</v>
      </c>
      <c r="W21" s="291">
        <f t="shared" si="6"/>
        <v>0</v>
      </c>
      <c r="X21" s="291">
        <f t="shared" si="6"/>
        <v>0</v>
      </c>
      <c r="Y21" s="231"/>
      <c r="Z21" s="168"/>
      <c r="AA21" s="231"/>
    </row>
    <row r="22" spans="1:27" s="175" customFormat="1" ht="15" customHeight="1" thickBot="1">
      <c r="A22" s="170"/>
      <c r="B22" s="195" t="s">
        <v>47</v>
      </c>
      <c r="C22" s="184" t="s">
        <v>136</v>
      </c>
      <c r="D22" s="233">
        <v>63983</v>
      </c>
      <c r="E22" s="233">
        <v>63983</v>
      </c>
      <c r="F22" s="233"/>
      <c r="G22" s="233"/>
      <c r="H22" s="233"/>
      <c r="I22" s="949"/>
      <c r="J22" s="813"/>
      <c r="K22" s="185"/>
      <c r="L22" s="233">
        <v>63983</v>
      </c>
      <c r="M22" s="233">
        <v>63983</v>
      </c>
      <c r="N22" s="233"/>
      <c r="O22" s="233"/>
      <c r="P22" s="233"/>
      <c r="Q22" s="949"/>
      <c r="R22" s="813"/>
      <c r="S22" s="233"/>
      <c r="T22" s="233"/>
      <c r="U22" s="233"/>
      <c r="V22" s="233"/>
      <c r="W22" s="233"/>
      <c r="X22" s="233"/>
      <c r="Y22" s="507"/>
      <c r="Z22" s="292"/>
      <c r="AA22" s="507"/>
    </row>
    <row r="23" spans="1:27" s="175" customFormat="1" ht="15" customHeight="1">
      <c r="A23" s="655"/>
      <c r="B23" s="656" t="s">
        <v>48</v>
      </c>
      <c r="C23" s="532" t="s">
        <v>295</v>
      </c>
      <c r="D23" s="658">
        <v>96584457</v>
      </c>
      <c r="E23" s="658">
        <v>96584457</v>
      </c>
      <c r="F23" s="658"/>
      <c r="G23" s="658"/>
      <c r="H23" s="658"/>
      <c r="I23" s="913"/>
      <c r="J23" s="813"/>
      <c r="K23" s="663"/>
      <c r="L23" s="658">
        <v>96584457</v>
      </c>
      <c r="M23" s="658">
        <v>96584457</v>
      </c>
      <c r="N23" s="658"/>
      <c r="O23" s="658"/>
      <c r="P23" s="658"/>
      <c r="Q23" s="913"/>
      <c r="R23" s="813"/>
      <c r="S23" s="659">
        <v>4847310</v>
      </c>
      <c r="T23" s="659">
        <v>4847310</v>
      </c>
      <c r="U23" s="659"/>
      <c r="V23" s="659"/>
      <c r="W23" s="659"/>
      <c r="X23" s="659"/>
      <c r="Y23" s="660"/>
      <c r="Z23" s="661"/>
      <c r="AA23" s="660"/>
    </row>
    <row r="24" spans="1:27" s="175" customFormat="1" ht="15" customHeight="1" thickBot="1">
      <c r="A24" s="196"/>
      <c r="B24" s="197" t="s">
        <v>76</v>
      </c>
      <c r="C24" s="198" t="s">
        <v>138</v>
      </c>
      <c r="D24" s="237"/>
      <c r="E24" s="237"/>
      <c r="F24" s="237"/>
      <c r="G24" s="237"/>
      <c r="H24" s="237"/>
      <c r="I24" s="914"/>
      <c r="J24" s="783"/>
      <c r="K24" s="199"/>
      <c r="L24" s="237"/>
      <c r="M24" s="237"/>
      <c r="N24" s="237"/>
      <c r="O24" s="237"/>
      <c r="P24" s="237"/>
      <c r="Q24" s="914"/>
      <c r="R24" s="783"/>
      <c r="S24" s="504"/>
      <c r="T24" s="504"/>
      <c r="U24" s="504"/>
      <c r="V24" s="504"/>
      <c r="W24" s="504"/>
      <c r="X24" s="504"/>
      <c r="Y24" s="237"/>
      <c r="Z24" s="199"/>
      <c r="AA24" s="237"/>
    </row>
    <row r="25" spans="1:27" ht="13.5" hidden="1" thickBot="1">
      <c r="A25" s="200" t="s">
        <v>13</v>
      </c>
      <c r="B25" s="201"/>
      <c r="C25" s="202" t="s">
        <v>139</v>
      </c>
      <c r="D25" s="287"/>
      <c r="E25" s="287"/>
      <c r="F25" s="287"/>
      <c r="G25" s="287"/>
      <c r="H25" s="287"/>
      <c r="I25" s="951"/>
      <c r="J25" s="784" t="e">
        <f>H25/F25</f>
        <v>#DIV/0!</v>
      </c>
      <c r="K25" s="190"/>
      <c r="L25" s="287"/>
      <c r="M25" s="287"/>
      <c r="N25" s="287"/>
      <c r="O25" s="287"/>
      <c r="P25" s="287"/>
      <c r="Q25" s="951"/>
      <c r="R25" s="784" t="e">
        <f>P25/N25</f>
        <v>#DIV/0!</v>
      </c>
      <c r="S25" s="502"/>
      <c r="T25" s="502"/>
      <c r="U25" s="502"/>
      <c r="V25" s="502"/>
      <c r="W25" s="502"/>
      <c r="X25" s="502"/>
      <c r="Y25" s="235"/>
      <c r="Z25" s="190"/>
      <c r="AA25" s="235"/>
    </row>
    <row r="26" spans="1:27" s="163" customFormat="1" ht="16.5" customHeight="1" thickBot="1">
      <c r="A26" s="200" t="s">
        <v>13</v>
      </c>
      <c r="B26" s="203"/>
      <c r="C26" s="204" t="s">
        <v>296</v>
      </c>
      <c r="D26" s="293">
        <f aca="true" t="shared" si="7" ref="D26:I26">D20+D25+D21</f>
        <v>97041440</v>
      </c>
      <c r="E26" s="293">
        <f>E20+E25+E21</f>
        <v>97041440</v>
      </c>
      <c r="F26" s="293">
        <f t="shared" si="7"/>
        <v>0</v>
      </c>
      <c r="G26" s="293">
        <f t="shared" si="7"/>
        <v>0</v>
      </c>
      <c r="H26" s="293">
        <f t="shared" si="7"/>
        <v>0</v>
      </c>
      <c r="I26" s="293">
        <f t="shared" si="7"/>
        <v>0</v>
      </c>
      <c r="J26" s="412" t="e">
        <f>I26/H26</f>
        <v>#DIV/0!</v>
      </c>
      <c r="K26" s="223">
        <f aca="true" t="shared" si="8" ref="K26:Q26">K20+K25+K21</f>
        <v>0</v>
      </c>
      <c r="L26" s="293">
        <f t="shared" si="8"/>
        <v>97041440</v>
      </c>
      <c r="M26" s="293">
        <f>M20+M25+M21</f>
        <v>97041440</v>
      </c>
      <c r="N26" s="293">
        <f t="shared" si="8"/>
        <v>0</v>
      </c>
      <c r="O26" s="293">
        <f t="shared" si="8"/>
        <v>0</v>
      </c>
      <c r="P26" s="293">
        <f t="shared" si="8"/>
        <v>0</v>
      </c>
      <c r="Q26" s="293">
        <f t="shared" si="8"/>
        <v>0</v>
      </c>
      <c r="R26" s="412" t="e">
        <f>Q26/P26</f>
        <v>#DIV/0!</v>
      </c>
      <c r="S26" s="293">
        <f aca="true" t="shared" si="9" ref="S26:X26">S20+S25+S21</f>
        <v>4847310</v>
      </c>
      <c r="T26" s="293">
        <f>T20+T25+T21</f>
        <v>4847310</v>
      </c>
      <c r="U26" s="293">
        <f t="shared" si="9"/>
        <v>0</v>
      </c>
      <c r="V26" s="293">
        <f t="shared" si="9"/>
        <v>0</v>
      </c>
      <c r="W26" s="293">
        <f t="shared" si="9"/>
        <v>0</v>
      </c>
      <c r="X26" s="293">
        <f t="shared" si="9"/>
        <v>0</v>
      </c>
      <c r="Y26" s="238"/>
      <c r="Z26" s="223"/>
      <c r="AA26" s="238"/>
    </row>
    <row r="27" spans="1:20" s="209" customFormat="1" ht="12" customHeight="1">
      <c r="A27" s="206"/>
      <c r="B27" s="206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</row>
    <row r="28" spans="1:20" ht="12" customHeight="1" thickBot="1">
      <c r="A28" s="210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6" ht="12" customHeight="1" thickBot="1">
      <c r="A29" s="213"/>
      <c r="B29" s="214"/>
      <c r="C29" s="215" t="s">
        <v>141</v>
      </c>
      <c r="D29" s="229"/>
      <c r="E29" s="229"/>
      <c r="F29" s="229"/>
      <c r="G29" s="229"/>
      <c r="H29" s="229"/>
      <c r="I29" s="229"/>
      <c r="J29" s="229"/>
      <c r="K29" s="229"/>
      <c r="L29" s="238"/>
      <c r="M29" s="229"/>
      <c r="N29" s="229"/>
      <c r="O29" s="229"/>
      <c r="P29" s="229"/>
      <c r="Q29" s="229"/>
      <c r="R29" s="229"/>
      <c r="S29" s="505"/>
      <c r="T29" s="505"/>
      <c r="U29" s="238"/>
      <c r="V29" s="238"/>
      <c r="W29" s="238"/>
      <c r="X29" s="955"/>
      <c r="Y29" s="223"/>
      <c r="Z29" s="205"/>
    </row>
    <row r="30" spans="1:27" ht="12" customHeight="1" thickBot="1">
      <c r="A30" s="180" t="s">
        <v>30</v>
      </c>
      <c r="B30" s="216"/>
      <c r="C30" s="508" t="s">
        <v>142</v>
      </c>
      <c r="D30" s="497">
        <f aca="true" t="shared" si="10" ref="D30:I30">SUM(D31:D35)</f>
        <v>96152440</v>
      </c>
      <c r="E30" s="497">
        <f>SUM(E31:E35)</f>
        <v>96152440</v>
      </c>
      <c r="F30" s="497">
        <f t="shared" si="10"/>
        <v>0</v>
      </c>
      <c r="G30" s="497">
        <f t="shared" si="10"/>
        <v>0</v>
      </c>
      <c r="H30" s="497">
        <f t="shared" si="10"/>
        <v>0</v>
      </c>
      <c r="I30" s="497">
        <f t="shared" si="10"/>
        <v>0</v>
      </c>
      <c r="J30" s="412" t="e">
        <f>I30/H30</f>
        <v>#DIV/0!</v>
      </c>
      <c r="K30" s="491">
        <f aca="true" t="shared" si="11" ref="K30:Q30">SUM(K31:K35)</f>
        <v>0</v>
      </c>
      <c r="L30" s="497">
        <f t="shared" si="11"/>
        <v>96152440</v>
      </c>
      <c r="M30" s="497">
        <f>SUM(M31:M35)</f>
        <v>96152440</v>
      </c>
      <c r="N30" s="497">
        <f t="shared" si="11"/>
        <v>0</v>
      </c>
      <c r="O30" s="497">
        <f t="shared" si="11"/>
        <v>0</v>
      </c>
      <c r="P30" s="497">
        <f t="shared" si="11"/>
        <v>0</v>
      </c>
      <c r="Q30" s="497">
        <f t="shared" si="11"/>
        <v>0</v>
      </c>
      <c r="R30" s="412" t="e">
        <f>Q30/P30</f>
        <v>#DIV/0!</v>
      </c>
      <c r="S30" s="497">
        <f aca="true" t="shared" si="12" ref="S30:X30">SUM(S31:S35)</f>
        <v>4847310</v>
      </c>
      <c r="T30" s="497">
        <f>SUM(T31:T35)</f>
        <v>4847310</v>
      </c>
      <c r="U30" s="497">
        <f t="shared" si="12"/>
        <v>0</v>
      </c>
      <c r="V30" s="497">
        <f t="shared" si="12"/>
        <v>0</v>
      </c>
      <c r="W30" s="497">
        <f t="shared" si="12"/>
        <v>0</v>
      </c>
      <c r="X30" s="497">
        <f t="shared" si="12"/>
        <v>0</v>
      </c>
      <c r="Y30" s="412" t="e">
        <f>X30/W30</f>
        <v>#DIV/0!</v>
      </c>
      <c r="Z30" s="520"/>
      <c r="AA30" s="168">
        <f>SUM(AA31:AA35)</f>
        <v>0</v>
      </c>
    </row>
    <row r="31" spans="1:27" ht="12" customHeight="1">
      <c r="A31" s="217"/>
      <c r="B31" s="218" t="s">
        <v>116</v>
      </c>
      <c r="C31" s="509" t="s">
        <v>143</v>
      </c>
      <c r="D31" s="515">
        <v>59462996</v>
      </c>
      <c r="E31" s="515">
        <v>59462996</v>
      </c>
      <c r="F31" s="515"/>
      <c r="G31" s="515"/>
      <c r="H31" s="515"/>
      <c r="I31" s="544"/>
      <c r="J31" s="813"/>
      <c r="K31" s="811"/>
      <c r="L31" s="515">
        <v>59462996</v>
      </c>
      <c r="M31" s="515">
        <v>59462996</v>
      </c>
      <c r="N31" s="515"/>
      <c r="O31" s="515"/>
      <c r="P31" s="515"/>
      <c r="Q31" s="544"/>
      <c r="R31" s="813"/>
      <c r="S31" s="499">
        <v>2225600</v>
      </c>
      <c r="T31" s="499">
        <v>2225600</v>
      </c>
      <c r="U31" s="499"/>
      <c r="V31" s="499"/>
      <c r="W31" s="499"/>
      <c r="X31" s="499"/>
      <c r="Y31" s="813" t="e">
        <f>X31/W31</f>
        <v>#DIV/0!</v>
      </c>
      <c r="Z31" s="521"/>
      <c r="AA31" s="174"/>
    </row>
    <row r="32" spans="1:27" ht="12" customHeight="1">
      <c r="A32" s="219"/>
      <c r="B32" s="220" t="s">
        <v>117</v>
      </c>
      <c r="C32" s="510" t="s">
        <v>54</v>
      </c>
      <c r="D32" s="516">
        <v>16160618</v>
      </c>
      <c r="E32" s="516">
        <v>16160618</v>
      </c>
      <c r="F32" s="516"/>
      <c r="G32" s="516"/>
      <c r="H32" s="516"/>
      <c r="I32" s="545"/>
      <c r="J32" s="813"/>
      <c r="K32" s="523"/>
      <c r="L32" s="516">
        <v>16160618</v>
      </c>
      <c r="M32" s="516">
        <v>16160618</v>
      </c>
      <c r="N32" s="516"/>
      <c r="O32" s="516"/>
      <c r="P32" s="516"/>
      <c r="Q32" s="545"/>
      <c r="R32" s="813"/>
      <c r="S32" s="499">
        <v>568827</v>
      </c>
      <c r="T32" s="499">
        <v>568827</v>
      </c>
      <c r="U32" s="499"/>
      <c r="V32" s="499"/>
      <c r="W32" s="499"/>
      <c r="X32" s="499"/>
      <c r="Y32" s="813" t="e">
        <f>X32/W32</f>
        <v>#DIV/0!</v>
      </c>
      <c r="Z32" s="521"/>
      <c r="AA32" s="174"/>
    </row>
    <row r="33" spans="1:27" ht="12" customHeight="1">
      <c r="A33" s="219"/>
      <c r="B33" s="220" t="s">
        <v>118</v>
      </c>
      <c r="C33" s="510" t="s">
        <v>144</v>
      </c>
      <c r="D33" s="516">
        <v>20528826</v>
      </c>
      <c r="E33" s="516">
        <v>20528826</v>
      </c>
      <c r="F33" s="516"/>
      <c r="G33" s="516"/>
      <c r="H33" s="516"/>
      <c r="I33" s="545"/>
      <c r="J33" s="813"/>
      <c r="K33" s="523"/>
      <c r="L33" s="516">
        <v>20528826</v>
      </c>
      <c r="M33" s="516">
        <v>20528826</v>
      </c>
      <c r="N33" s="516"/>
      <c r="O33" s="516"/>
      <c r="P33" s="516"/>
      <c r="Q33" s="545"/>
      <c r="R33" s="813"/>
      <c r="S33" s="499">
        <v>2052883</v>
      </c>
      <c r="T33" s="499">
        <v>2052883</v>
      </c>
      <c r="U33" s="499"/>
      <c r="V33" s="499"/>
      <c r="W33" s="499"/>
      <c r="X33" s="499"/>
      <c r="Y33" s="813" t="e">
        <f>X33/W33</f>
        <v>#DIV/0!</v>
      </c>
      <c r="Z33" s="521"/>
      <c r="AA33" s="174"/>
    </row>
    <row r="34" spans="1:27" s="209" customFormat="1" ht="12" customHeight="1">
      <c r="A34" s="219"/>
      <c r="B34" s="220" t="s">
        <v>119</v>
      </c>
      <c r="C34" s="510" t="s">
        <v>86</v>
      </c>
      <c r="D34" s="516"/>
      <c r="E34" s="516"/>
      <c r="F34" s="516"/>
      <c r="G34" s="516"/>
      <c r="H34" s="516"/>
      <c r="I34" s="952"/>
      <c r="J34" s="813"/>
      <c r="K34" s="523"/>
      <c r="L34" s="516"/>
      <c r="M34" s="516"/>
      <c r="N34" s="516"/>
      <c r="O34" s="516"/>
      <c r="P34" s="516"/>
      <c r="Q34" s="952"/>
      <c r="R34" s="813"/>
      <c r="S34" s="499"/>
      <c r="T34" s="499"/>
      <c r="U34" s="499"/>
      <c r="V34" s="499"/>
      <c r="W34" s="232"/>
      <c r="X34" s="232"/>
      <c r="Y34" s="174"/>
      <c r="Z34" s="522"/>
      <c r="AA34" s="174"/>
    </row>
    <row r="35" spans="1:27" ht="12" customHeight="1" thickBot="1">
      <c r="A35" s="219"/>
      <c r="B35" s="220" t="s">
        <v>53</v>
      </c>
      <c r="C35" s="510" t="s">
        <v>88</v>
      </c>
      <c r="D35" s="516"/>
      <c r="E35" s="516"/>
      <c r="F35" s="516"/>
      <c r="G35" s="516"/>
      <c r="H35" s="516"/>
      <c r="I35" s="545"/>
      <c r="J35" s="813"/>
      <c r="K35" s="523"/>
      <c r="L35" s="516"/>
      <c r="M35" s="516"/>
      <c r="N35" s="516"/>
      <c r="O35" s="516"/>
      <c r="P35" s="516"/>
      <c r="Q35" s="545"/>
      <c r="R35" s="813"/>
      <c r="S35" s="516"/>
      <c r="T35" s="516"/>
      <c r="U35" s="516"/>
      <c r="V35" s="516"/>
      <c r="W35" s="240"/>
      <c r="X35" s="240"/>
      <c r="Y35" s="221"/>
      <c r="Z35" s="523"/>
      <c r="AA35" s="221"/>
    </row>
    <row r="36" spans="1:27" ht="12" customHeight="1" thickBot="1">
      <c r="A36" s="180" t="s">
        <v>31</v>
      </c>
      <c r="B36" s="216"/>
      <c r="C36" s="508" t="s">
        <v>145</v>
      </c>
      <c r="D36" s="497">
        <f aca="true" t="shared" si="13" ref="D36:I36">SUM(D37:D40)</f>
        <v>889000</v>
      </c>
      <c r="E36" s="497">
        <f>SUM(E37:E40)</f>
        <v>889000</v>
      </c>
      <c r="F36" s="497">
        <f t="shared" si="13"/>
        <v>0</v>
      </c>
      <c r="G36" s="497">
        <f t="shared" si="13"/>
        <v>0</v>
      </c>
      <c r="H36" s="497">
        <f t="shared" si="13"/>
        <v>0</v>
      </c>
      <c r="I36" s="497">
        <f t="shared" si="13"/>
        <v>0</v>
      </c>
      <c r="J36" s="412" t="e">
        <f>I36/H36</f>
        <v>#DIV/0!</v>
      </c>
      <c r="K36" s="491">
        <f aca="true" t="shared" si="14" ref="K36:Q36">SUM(K37:K40)</f>
        <v>0</v>
      </c>
      <c r="L36" s="497">
        <f t="shared" si="14"/>
        <v>889000</v>
      </c>
      <c r="M36" s="497">
        <f>SUM(M37:M40)</f>
        <v>889000</v>
      </c>
      <c r="N36" s="497">
        <f t="shared" si="14"/>
        <v>0</v>
      </c>
      <c r="O36" s="497">
        <f t="shared" si="14"/>
        <v>0</v>
      </c>
      <c r="P36" s="497">
        <f t="shared" si="14"/>
        <v>0</v>
      </c>
      <c r="Q36" s="497">
        <f t="shared" si="14"/>
        <v>0</v>
      </c>
      <c r="R36" s="412" t="e">
        <f>Q36/P36</f>
        <v>#DIV/0!</v>
      </c>
      <c r="S36" s="497">
        <f aca="true" t="shared" si="15" ref="S36:Y36">SUM(S37:S40)</f>
        <v>0</v>
      </c>
      <c r="T36" s="497">
        <f>SUM(T37:T40)</f>
        <v>0</v>
      </c>
      <c r="U36" s="497">
        <f>SUM(U37:U40)</f>
        <v>0</v>
      </c>
      <c r="V36" s="497">
        <f>SUM(V37:V40)</f>
        <v>0</v>
      </c>
      <c r="W36" s="231">
        <f t="shared" si="15"/>
        <v>0</v>
      </c>
      <c r="X36" s="231">
        <f>SUM(X37:X40)</f>
        <v>0</v>
      </c>
      <c r="Y36" s="168">
        <f t="shared" si="15"/>
        <v>0</v>
      </c>
      <c r="Z36" s="491"/>
      <c r="AA36" s="168">
        <f>SUM(AA37:AA40)</f>
        <v>0</v>
      </c>
    </row>
    <row r="37" spans="1:27" ht="12" customHeight="1">
      <c r="A37" s="217"/>
      <c r="B37" s="218" t="s">
        <v>146</v>
      </c>
      <c r="C37" s="509" t="s">
        <v>98</v>
      </c>
      <c r="D37" s="515">
        <v>889000</v>
      </c>
      <c r="E37" s="515">
        <v>889000</v>
      </c>
      <c r="F37" s="515"/>
      <c r="G37" s="515"/>
      <c r="H37" s="515"/>
      <c r="I37" s="544"/>
      <c r="J37" s="813"/>
      <c r="K37" s="811"/>
      <c r="L37" s="515">
        <v>889000</v>
      </c>
      <c r="M37" s="515">
        <v>889000</v>
      </c>
      <c r="N37" s="515"/>
      <c r="O37" s="515"/>
      <c r="P37" s="515"/>
      <c r="Q37" s="544"/>
      <c r="R37" s="813" t="e">
        <f>Q37/P37</f>
        <v>#DIV/0!</v>
      </c>
      <c r="S37" s="499"/>
      <c r="T37" s="499"/>
      <c r="U37" s="499"/>
      <c r="V37" s="499"/>
      <c r="W37" s="232"/>
      <c r="X37" s="232"/>
      <c r="Y37" s="174"/>
      <c r="Z37" s="522"/>
      <c r="AA37" s="174"/>
    </row>
    <row r="38" spans="1:27" ht="12" customHeight="1">
      <c r="A38" s="219"/>
      <c r="B38" s="220" t="s">
        <v>147</v>
      </c>
      <c r="C38" s="510" t="s">
        <v>99</v>
      </c>
      <c r="D38" s="516">
        <v>0</v>
      </c>
      <c r="E38" s="516">
        <v>0</v>
      </c>
      <c r="F38" s="516">
        <v>0</v>
      </c>
      <c r="G38" s="516">
        <v>0</v>
      </c>
      <c r="H38" s="516">
        <v>0</v>
      </c>
      <c r="I38" s="952"/>
      <c r="J38" s="240"/>
      <c r="K38" s="523">
        <v>0</v>
      </c>
      <c r="L38" s="516">
        <v>0</v>
      </c>
      <c r="M38" s="516">
        <v>0</v>
      </c>
      <c r="N38" s="516">
        <v>0</v>
      </c>
      <c r="O38" s="516">
        <v>0</v>
      </c>
      <c r="P38" s="516">
        <v>0</v>
      </c>
      <c r="Q38" s="952"/>
      <c r="R38" s="240"/>
      <c r="S38" s="516"/>
      <c r="T38" s="516"/>
      <c r="U38" s="516"/>
      <c r="V38" s="516"/>
      <c r="W38" s="240"/>
      <c r="X38" s="240"/>
      <c r="Y38" s="221"/>
      <c r="Z38" s="523"/>
      <c r="AA38" s="221"/>
    </row>
    <row r="39" spans="1:27" ht="15" customHeight="1">
      <c r="A39" s="219"/>
      <c r="B39" s="220" t="s">
        <v>148</v>
      </c>
      <c r="C39" s="510" t="s">
        <v>149</v>
      </c>
      <c r="D39" s="516"/>
      <c r="E39" s="516"/>
      <c r="F39" s="516"/>
      <c r="G39" s="516"/>
      <c r="H39" s="516"/>
      <c r="I39" s="952"/>
      <c r="J39" s="240"/>
      <c r="K39" s="523"/>
      <c r="L39" s="516"/>
      <c r="M39" s="516"/>
      <c r="N39" s="516"/>
      <c r="O39" s="516"/>
      <c r="P39" s="516"/>
      <c r="Q39" s="952"/>
      <c r="R39" s="240"/>
      <c r="S39" s="516"/>
      <c r="T39" s="516"/>
      <c r="U39" s="516"/>
      <c r="V39" s="516"/>
      <c r="W39" s="240"/>
      <c r="X39" s="240"/>
      <c r="Y39" s="221"/>
      <c r="Z39" s="523"/>
      <c r="AA39" s="221"/>
    </row>
    <row r="40" spans="1:27" ht="23.25" thickBot="1">
      <c r="A40" s="219"/>
      <c r="B40" s="220" t="s">
        <v>150</v>
      </c>
      <c r="C40" s="510" t="s">
        <v>151</v>
      </c>
      <c r="D40" s="516"/>
      <c r="E40" s="516"/>
      <c r="F40" s="516"/>
      <c r="G40" s="516"/>
      <c r="H40" s="516"/>
      <c r="I40" s="952"/>
      <c r="J40" s="240"/>
      <c r="K40" s="523"/>
      <c r="L40" s="516"/>
      <c r="M40" s="516"/>
      <c r="N40" s="516"/>
      <c r="O40" s="516"/>
      <c r="P40" s="516"/>
      <c r="Q40" s="952"/>
      <c r="R40" s="240"/>
      <c r="S40" s="516"/>
      <c r="T40" s="516"/>
      <c r="U40" s="516"/>
      <c r="V40" s="516"/>
      <c r="W40" s="240"/>
      <c r="X40" s="240"/>
      <c r="Y40" s="221"/>
      <c r="Z40" s="523"/>
      <c r="AA40" s="221"/>
    </row>
    <row r="41" spans="1:27" ht="15" customHeight="1" hidden="1" thickBot="1">
      <c r="A41" s="180" t="s">
        <v>10</v>
      </c>
      <c r="B41" s="216"/>
      <c r="C41" s="511" t="s">
        <v>152</v>
      </c>
      <c r="D41" s="502"/>
      <c r="E41" s="502"/>
      <c r="F41" s="502"/>
      <c r="G41" s="502"/>
      <c r="H41" s="502"/>
      <c r="I41" s="287"/>
      <c r="J41" s="235"/>
      <c r="K41" s="492"/>
      <c r="L41" s="502"/>
      <c r="M41" s="502"/>
      <c r="N41" s="502"/>
      <c r="O41" s="502"/>
      <c r="P41" s="502"/>
      <c r="Q41" s="287"/>
      <c r="R41" s="235"/>
      <c r="S41" s="502"/>
      <c r="T41" s="502"/>
      <c r="U41" s="502"/>
      <c r="V41" s="502"/>
      <c r="W41" s="235"/>
      <c r="X41" s="235"/>
      <c r="Y41" s="190"/>
      <c r="Z41" s="492"/>
      <c r="AA41" s="190"/>
    </row>
    <row r="42" spans="1:27" ht="14.25" customHeight="1" hidden="1" thickBot="1">
      <c r="A42" s="200" t="s">
        <v>11</v>
      </c>
      <c r="B42" s="201"/>
      <c r="C42" s="512" t="s">
        <v>153</v>
      </c>
      <c r="D42" s="502"/>
      <c r="E42" s="502"/>
      <c r="F42" s="502"/>
      <c r="G42" s="502"/>
      <c r="H42" s="502"/>
      <c r="I42" s="287"/>
      <c r="J42" s="235"/>
      <c r="K42" s="492"/>
      <c r="L42" s="502"/>
      <c r="M42" s="502"/>
      <c r="N42" s="502"/>
      <c r="O42" s="502"/>
      <c r="P42" s="502"/>
      <c r="Q42" s="287"/>
      <c r="R42" s="235"/>
      <c r="S42" s="502"/>
      <c r="T42" s="502"/>
      <c r="U42" s="502"/>
      <c r="V42" s="502"/>
      <c r="W42" s="235"/>
      <c r="X42" s="235"/>
      <c r="Y42" s="190"/>
      <c r="Z42" s="492"/>
      <c r="AA42" s="190"/>
    </row>
    <row r="43" spans="1:27" ht="13.5" thickBot="1">
      <c r="A43" s="180" t="s">
        <v>10</v>
      </c>
      <c r="B43" s="222"/>
      <c r="C43" s="513" t="s">
        <v>297</v>
      </c>
      <c r="D43" s="505">
        <f aca="true" t="shared" si="16" ref="D43:I43">D30+D36+D41+D42</f>
        <v>97041440</v>
      </c>
      <c r="E43" s="505">
        <f t="shared" si="16"/>
        <v>97041440</v>
      </c>
      <c r="F43" s="505">
        <f t="shared" si="16"/>
        <v>0</v>
      </c>
      <c r="G43" s="505">
        <f t="shared" si="16"/>
        <v>0</v>
      </c>
      <c r="H43" s="505">
        <f t="shared" si="16"/>
        <v>0</v>
      </c>
      <c r="I43" s="505">
        <f t="shared" si="16"/>
        <v>0</v>
      </c>
      <c r="J43" s="412" t="e">
        <f>I43/H43</f>
        <v>#DIV/0!</v>
      </c>
      <c r="K43" s="205">
        <f aca="true" t="shared" si="17" ref="K43:Q43">K30+K36+K41+K42</f>
        <v>0</v>
      </c>
      <c r="L43" s="505">
        <f t="shared" si="17"/>
        <v>97041440</v>
      </c>
      <c r="M43" s="505">
        <f t="shared" si="17"/>
        <v>97041440</v>
      </c>
      <c r="N43" s="505">
        <f t="shared" si="17"/>
        <v>0</v>
      </c>
      <c r="O43" s="505">
        <f t="shared" si="17"/>
        <v>0</v>
      </c>
      <c r="P43" s="505">
        <f t="shared" si="17"/>
        <v>0</v>
      </c>
      <c r="Q43" s="505">
        <f t="shared" si="17"/>
        <v>0</v>
      </c>
      <c r="R43" s="412" t="e">
        <f>Q43/P43</f>
        <v>#DIV/0!</v>
      </c>
      <c r="S43" s="505">
        <f aca="true" t="shared" si="18" ref="S43:X43">S30+S36+S41+S42</f>
        <v>4847310</v>
      </c>
      <c r="T43" s="505">
        <f>T30+T36+T41+T42</f>
        <v>4847310</v>
      </c>
      <c r="U43" s="505">
        <f t="shared" si="18"/>
        <v>0</v>
      </c>
      <c r="V43" s="505">
        <f t="shared" si="18"/>
        <v>0</v>
      </c>
      <c r="W43" s="238">
        <f t="shared" si="18"/>
        <v>0</v>
      </c>
      <c r="X43" s="238">
        <f t="shared" si="18"/>
        <v>0</v>
      </c>
      <c r="Y43" s="412" t="e">
        <f>X43/W43</f>
        <v>#DIV/0!</v>
      </c>
      <c r="Z43" s="524" t="e">
        <f>Y43/W43</f>
        <v>#DIV/0!</v>
      </c>
      <c r="AA43" s="223">
        <f>AA30+AA36+AA41+AA42</f>
        <v>0</v>
      </c>
    </row>
    <row r="44" spans="1:27" ht="13.5" thickBot="1">
      <c r="A44" s="224"/>
      <c r="B44" s="225"/>
      <c r="C44" s="225"/>
      <c r="D44" s="525"/>
      <c r="E44" s="525"/>
      <c r="F44" s="525"/>
      <c r="G44" s="525"/>
      <c r="H44" s="525"/>
      <c r="I44" s="953"/>
      <c r="J44" s="526"/>
      <c r="K44" s="812"/>
      <c r="L44" s="525"/>
      <c r="M44" s="525"/>
      <c r="N44" s="525"/>
      <c r="O44" s="525"/>
      <c r="P44" s="525"/>
      <c r="Q44" s="953"/>
      <c r="R44" s="526"/>
      <c r="S44" s="525"/>
      <c r="T44" s="525"/>
      <c r="U44" s="525"/>
      <c r="V44" s="525"/>
      <c r="W44" s="527"/>
      <c r="X44" s="527"/>
      <c r="Y44" s="528"/>
      <c r="AA44" s="528"/>
    </row>
    <row r="45" spans="1:27" ht="13.5" thickBot="1">
      <c r="A45" s="226" t="s">
        <v>155</v>
      </c>
      <c r="B45" s="227"/>
      <c r="C45" s="514"/>
      <c r="D45" s="529">
        <v>20</v>
      </c>
      <c r="E45" s="529">
        <v>20</v>
      </c>
      <c r="F45" s="529"/>
      <c r="G45" s="529"/>
      <c r="H45" s="529"/>
      <c r="I45" s="954"/>
      <c r="J45" s="412"/>
      <c r="K45" s="242"/>
      <c r="L45" s="529">
        <v>20</v>
      </c>
      <c r="M45" s="529">
        <v>20</v>
      </c>
      <c r="N45" s="529"/>
      <c r="O45" s="529"/>
      <c r="P45" s="529"/>
      <c r="Q45" s="954"/>
      <c r="R45" s="412"/>
      <c r="S45" s="529">
        <v>0</v>
      </c>
      <c r="T45" s="529">
        <v>0</v>
      </c>
      <c r="U45" s="529"/>
      <c r="V45" s="529"/>
      <c r="W45" s="243"/>
      <c r="X45" s="243"/>
      <c r="Y45" s="412" t="e">
        <f>X45/W45</f>
        <v>#DIV/0!</v>
      </c>
      <c r="Z45" s="242"/>
      <c r="AA45" s="517"/>
    </row>
    <row r="46" spans="1:27" ht="13.5" thickBot="1">
      <c r="A46" s="226" t="s">
        <v>156</v>
      </c>
      <c r="B46" s="227"/>
      <c r="C46" s="514"/>
      <c r="D46" s="529">
        <v>0</v>
      </c>
      <c r="E46" s="529">
        <v>0</v>
      </c>
      <c r="F46" s="529">
        <v>0</v>
      </c>
      <c r="G46" s="529">
        <v>0</v>
      </c>
      <c r="H46" s="529">
        <v>0</v>
      </c>
      <c r="I46" s="954">
        <v>0</v>
      </c>
      <c r="J46" s="412"/>
      <c r="K46" s="242"/>
      <c r="L46" s="529">
        <v>0</v>
      </c>
      <c r="M46" s="529">
        <v>0</v>
      </c>
      <c r="N46" s="529">
        <v>0</v>
      </c>
      <c r="O46" s="529">
        <v>0</v>
      </c>
      <c r="P46" s="529">
        <v>0</v>
      </c>
      <c r="Q46" s="954">
        <v>0</v>
      </c>
      <c r="R46" s="412"/>
      <c r="S46" s="529">
        <v>0</v>
      </c>
      <c r="T46" s="529">
        <v>0</v>
      </c>
      <c r="U46" s="529">
        <v>0</v>
      </c>
      <c r="V46" s="529">
        <v>0</v>
      </c>
      <c r="W46" s="243">
        <v>0</v>
      </c>
      <c r="X46" s="243">
        <v>0</v>
      </c>
      <c r="Y46" s="517"/>
      <c r="Z46" s="242"/>
      <c r="AA46" s="517"/>
    </row>
    <row r="47" spans="6:18" ht="7.5" customHeight="1">
      <c r="F47" s="244"/>
      <c r="G47" s="244"/>
      <c r="H47" s="244"/>
      <c r="I47" s="244"/>
      <c r="J47" s="244"/>
      <c r="K47" s="244"/>
      <c r="N47" s="244"/>
      <c r="O47" s="244"/>
      <c r="P47" s="244"/>
      <c r="Q47" s="244"/>
      <c r="R47" s="244"/>
    </row>
    <row r="48" spans="1:18" ht="12.75">
      <c r="A48" s="1087" t="s">
        <v>222</v>
      </c>
      <c r="B48" s="1087"/>
      <c r="C48" s="1087"/>
      <c r="J48" s="159">
        <v>100213</v>
      </c>
      <c r="N48" s="244"/>
      <c r="O48" s="244"/>
      <c r="P48" s="244"/>
      <c r="Q48" s="244"/>
      <c r="R48" s="244"/>
    </row>
    <row r="49" spans="4:11" ht="12.75">
      <c r="D49" s="244">
        <v>0</v>
      </c>
      <c r="E49" s="244"/>
      <c r="F49" s="244"/>
      <c r="G49" s="244"/>
      <c r="H49" s="244"/>
      <c r="I49" s="244"/>
      <c r="J49" s="244"/>
      <c r="K49" s="244"/>
    </row>
  </sheetData>
  <sheetProtection/>
  <mergeCells count="7">
    <mergeCell ref="C1:S1"/>
    <mergeCell ref="A5:B5"/>
    <mergeCell ref="A3:S3"/>
    <mergeCell ref="A48:C48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Y27" sqref="Y27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4" width="13.28125" style="332" customWidth="1"/>
    <col min="5" max="5" width="11.28125" style="332" bestFit="1" customWidth="1"/>
    <col min="6" max="9" width="8.28125" style="332" hidden="1" customWidth="1"/>
    <col min="10" max="10" width="9.8515625" style="332" hidden="1" customWidth="1"/>
    <col min="11" max="11" width="9.7109375" style="332" hidden="1" customWidth="1"/>
    <col min="12" max="12" width="13.7109375" style="332" customWidth="1"/>
    <col min="13" max="13" width="11.28125" style="332" bestFit="1" customWidth="1"/>
    <col min="14" max="16" width="8.28125" style="332" hidden="1" customWidth="1"/>
    <col min="17" max="17" width="9.421875" style="332" hidden="1" customWidth="1"/>
    <col min="18" max="18" width="8.421875" style="332" hidden="1" customWidth="1"/>
    <col min="19" max="19" width="13.57421875" style="332" bestFit="1" customWidth="1"/>
    <col min="20" max="20" width="6.28125" style="332" customWidth="1"/>
    <col min="21" max="21" width="7.140625" style="332" hidden="1" customWidth="1"/>
    <col min="22" max="22" width="8.57421875" style="332" hidden="1" customWidth="1"/>
    <col min="23" max="23" width="9.140625" style="332" customWidth="1"/>
    <col min="24" max="16384" width="9.140625" style="332" customWidth="1"/>
  </cols>
  <sheetData>
    <row r="1" spans="1:19" s="151" customFormat="1" ht="21" customHeight="1">
      <c r="A1" s="147"/>
      <c r="B1" s="148"/>
      <c r="C1" s="149"/>
      <c r="D1" s="150"/>
      <c r="E1" s="150"/>
      <c r="F1" s="150"/>
      <c r="G1" s="150"/>
      <c r="H1" s="150"/>
      <c r="I1" s="150"/>
      <c r="J1" s="150"/>
      <c r="K1" s="150"/>
      <c r="L1" s="1083" t="s">
        <v>204</v>
      </c>
      <c r="M1" s="1083"/>
      <c r="N1" s="1083"/>
      <c r="O1" s="1083"/>
      <c r="P1" s="1083"/>
      <c r="Q1" s="1083"/>
      <c r="R1" s="1083"/>
      <c r="S1" s="1083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086" t="s">
        <v>226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86"/>
      <c r="R3" s="1086"/>
      <c r="S3" s="1086"/>
    </row>
    <row r="4" spans="1:19" s="157" customFormat="1" ht="15.75" customHeight="1" thickBot="1">
      <c r="A4" s="155"/>
      <c r="B4" s="155"/>
      <c r="C4" s="155"/>
      <c r="S4" s="156" t="s">
        <v>538</v>
      </c>
    </row>
    <row r="5" spans="1:22" s="157" customFormat="1" ht="41.25" customHeight="1" thickBot="1">
      <c r="A5" s="155"/>
      <c r="B5" s="155"/>
      <c r="C5" s="155"/>
      <c r="D5" s="1093" t="s">
        <v>5</v>
      </c>
      <c r="E5" s="1094"/>
      <c r="F5" s="1094"/>
      <c r="G5" s="1094"/>
      <c r="H5" s="1094"/>
      <c r="I5" s="1094"/>
      <c r="J5" s="1094"/>
      <c r="K5" s="1095"/>
      <c r="L5" s="1093" t="s">
        <v>110</v>
      </c>
      <c r="M5" s="1094"/>
      <c r="N5" s="1094"/>
      <c r="O5" s="1094"/>
      <c r="P5" s="1094"/>
      <c r="Q5" s="1094"/>
      <c r="R5" s="1095"/>
      <c r="S5" s="1093" t="s">
        <v>158</v>
      </c>
      <c r="T5" s="1094"/>
      <c r="U5" s="1094"/>
      <c r="V5" s="1094"/>
    </row>
    <row r="6" spans="1:22" ht="24.75" thickBot="1">
      <c r="A6" s="1084" t="s">
        <v>112</v>
      </c>
      <c r="B6" s="1085"/>
      <c r="C6" s="530" t="s">
        <v>113</v>
      </c>
      <c r="D6" s="519" t="s">
        <v>70</v>
      </c>
      <c r="E6" s="158" t="s">
        <v>242</v>
      </c>
      <c r="F6" s="158" t="s">
        <v>245</v>
      </c>
      <c r="G6" s="158" t="s">
        <v>248</v>
      </c>
      <c r="H6" s="530" t="s">
        <v>264</v>
      </c>
      <c r="I6" s="530" t="s">
        <v>270</v>
      </c>
      <c r="J6" s="490" t="s">
        <v>252</v>
      </c>
      <c r="K6" s="489" t="s">
        <v>269</v>
      </c>
      <c r="L6" s="519" t="s">
        <v>70</v>
      </c>
      <c r="M6" s="158" t="s">
        <v>242</v>
      </c>
      <c r="N6" s="158" t="s">
        <v>245</v>
      </c>
      <c r="O6" s="158" t="s">
        <v>248</v>
      </c>
      <c r="P6" s="530" t="s">
        <v>264</v>
      </c>
      <c r="Q6" s="530" t="s">
        <v>270</v>
      </c>
      <c r="R6" s="490" t="s">
        <v>252</v>
      </c>
      <c r="S6" s="519" t="s">
        <v>70</v>
      </c>
      <c r="T6" s="158" t="s">
        <v>242</v>
      </c>
      <c r="U6" s="158" t="s">
        <v>261</v>
      </c>
      <c r="V6" s="489" t="s">
        <v>525</v>
      </c>
    </row>
    <row r="7" spans="1:22" s="163" customFormat="1" ht="12.75" customHeight="1" thickBot="1">
      <c r="A7" s="160">
        <v>1</v>
      </c>
      <c r="B7" s="161">
        <v>2</v>
      </c>
      <c r="C7" s="317">
        <v>3</v>
      </c>
      <c r="D7" s="160">
        <v>4</v>
      </c>
      <c r="E7" s="161">
        <v>5</v>
      </c>
      <c r="F7" s="161">
        <v>6</v>
      </c>
      <c r="G7" s="161">
        <v>7</v>
      </c>
      <c r="H7" s="317">
        <v>8</v>
      </c>
      <c r="I7" s="317">
        <v>9</v>
      </c>
      <c r="J7" s="162">
        <v>9</v>
      </c>
      <c r="K7" s="814">
        <v>9</v>
      </c>
      <c r="L7" s="160">
        <v>6</v>
      </c>
      <c r="M7" s="161">
        <v>7</v>
      </c>
      <c r="N7" s="161">
        <v>12</v>
      </c>
      <c r="O7" s="161">
        <v>13</v>
      </c>
      <c r="P7" s="317">
        <v>14</v>
      </c>
      <c r="Q7" s="162">
        <v>15</v>
      </c>
      <c r="R7" s="537">
        <v>15</v>
      </c>
      <c r="S7" s="160">
        <v>8</v>
      </c>
      <c r="T7" s="161">
        <v>9</v>
      </c>
      <c r="U7" s="162">
        <v>18</v>
      </c>
      <c r="V7" s="537">
        <v>18</v>
      </c>
    </row>
    <row r="8" spans="1:22" s="163" customFormat="1" ht="15.75" customHeight="1" thickBot="1">
      <c r="A8" s="164"/>
      <c r="B8" s="165"/>
      <c r="C8" s="165" t="s">
        <v>114</v>
      </c>
      <c r="D8" s="496"/>
      <c r="E8" s="496"/>
      <c r="F8" s="546"/>
      <c r="G8" s="546"/>
      <c r="H8" s="907"/>
      <c r="I8" s="907"/>
      <c r="J8" s="822"/>
      <c r="K8" s="815"/>
      <c r="L8" s="548"/>
      <c r="M8" s="496"/>
      <c r="N8" s="288"/>
      <c r="O8" s="288"/>
      <c r="P8" s="915"/>
      <c r="Q8" s="289"/>
      <c r="R8" s="538"/>
      <c r="S8" s="548"/>
      <c r="T8" s="288"/>
      <c r="U8" s="289"/>
      <c r="V8" s="538"/>
    </row>
    <row r="9" spans="1:22" s="169" customFormat="1" ht="12" customHeight="1" thickBot="1">
      <c r="A9" s="160" t="s">
        <v>30</v>
      </c>
      <c r="B9" s="166"/>
      <c r="C9" s="531" t="s">
        <v>361</v>
      </c>
      <c r="D9" s="497">
        <v>32771000</v>
      </c>
      <c r="E9" s="497">
        <v>32771000</v>
      </c>
      <c r="F9" s="497"/>
      <c r="G9" s="497"/>
      <c r="H9" s="497"/>
      <c r="I9" s="908"/>
      <c r="J9" s="412"/>
      <c r="K9" s="290"/>
      <c r="L9" s="497">
        <v>32771000</v>
      </c>
      <c r="M9" s="497">
        <v>32771000</v>
      </c>
      <c r="N9" s="497"/>
      <c r="O9" s="497"/>
      <c r="P9" s="497"/>
      <c r="Q9" s="908"/>
      <c r="R9" s="412" t="e">
        <f>Q9/P9</f>
        <v>#DIV/0!</v>
      </c>
      <c r="S9" s="497"/>
      <c r="T9" s="231"/>
      <c r="U9" s="168"/>
      <c r="V9" s="491"/>
    </row>
    <row r="10" spans="1:22" s="169" customFormat="1" ht="12" customHeight="1" thickBot="1">
      <c r="A10" s="160" t="s">
        <v>31</v>
      </c>
      <c r="B10" s="166"/>
      <c r="C10" s="531" t="s">
        <v>121</v>
      </c>
      <c r="D10" s="497">
        <f>D11+D13</f>
        <v>0</v>
      </c>
      <c r="E10" s="497">
        <f>E11+E13</f>
        <v>0</v>
      </c>
      <c r="F10" s="497">
        <f>F11+F13</f>
        <v>0</v>
      </c>
      <c r="G10" s="497">
        <f>G11+G13</f>
        <v>0</v>
      </c>
      <c r="H10" s="497">
        <f>H11+H13</f>
        <v>0</v>
      </c>
      <c r="I10" s="908"/>
      <c r="J10" s="412"/>
      <c r="K10" s="290">
        <f aca="true" t="shared" si="0" ref="K10:P10">K11+K13</f>
        <v>0</v>
      </c>
      <c r="L10" s="497">
        <f>L11+L13</f>
        <v>0</v>
      </c>
      <c r="M10" s="497">
        <f>M11+M13</f>
        <v>0</v>
      </c>
      <c r="N10" s="497">
        <f t="shared" si="0"/>
        <v>0</v>
      </c>
      <c r="O10" s="497">
        <f t="shared" si="0"/>
        <v>0</v>
      </c>
      <c r="P10" s="497">
        <f t="shared" si="0"/>
        <v>0</v>
      </c>
      <c r="Q10" s="908"/>
      <c r="R10" s="412"/>
      <c r="S10" s="497"/>
      <c r="T10" s="231"/>
      <c r="U10" s="168"/>
      <c r="V10" s="491"/>
    </row>
    <row r="11" spans="1:22" s="175" customFormat="1" ht="12" customHeight="1">
      <c r="A11" s="172"/>
      <c r="B11" s="171" t="s">
        <v>42</v>
      </c>
      <c r="C11" s="509" t="s">
        <v>77</v>
      </c>
      <c r="D11" s="499"/>
      <c r="E11" s="499"/>
      <c r="F11" s="499"/>
      <c r="G11" s="499"/>
      <c r="H11" s="499"/>
      <c r="I11" s="909"/>
      <c r="J11" s="779"/>
      <c r="K11" s="816"/>
      <c r="L11" s="499"/>
      <c r="M11" s="499"/>
      <c r="N11" s="499"/>
      <c r="O11" s="499"/>
      <c r="P11" s="499"/>
      <c r="Q11" s="909"/>
      <c r="R11" s="779"/>
      <c r="S11" s="499"/>
      <c r="T11" s="232"/>
      <c r="U11" s="174"/>
      <c r="V11" s="522"/>
    </row>
    <row r="12" spans="1:22" s="175" customFormat="1" ht="12" customHeight="1">
      <c r="A12" s="172"/>
      <c r="B12" s="171" t="s">
        <v>43</v>
      </c>
      <c r="C12" s="510" t="s">
        <v>124</v>
      </c>
      <c r="D12" s="499"/>
      <c r="E12" s="499"/>
      <c r="F12" s="499"/>
      <c r="G12" s="499"/>
      <c r="H12" s="499"/>
      <c r="I12" s="909"/>
      <c r="J12" s="779"/>
      <c r="K12" s="816"/>
      <c r="L12" s="499"/>
      <c r="M12" s="499"/>
      <c r="N12" s="499"/>
      <c r="O12" s="499"/>
      <c r="P12" s="499"/>
      <c r="Q12" s="909"/>
      <c r="R12" s="779"/>
      <c r="S12" s="499"/>
      <c r="T12" s="232"/>
      <c r="U12" s="174"/>
      <c r="V12" s="522"/>
    </row>
    <row r="13" spans="1:22" s="175" customFormat="1" ht="12" customHeight="1">
      <c r="A13" s="172"/>
      <c r="B13" s="171" t="s">
        <v>44</v>
      </c>
      <c r="C13" s="510" t="s">
        <v>78</v>
      </c>
      <c r="D13" s="499"/>
      <c r="E13" s="499"/>
      <c r="F13" s="499"/>
      <c r="G13" s="499"/>
      <c r="H13" s="499"/>
      <c r="I13" s="909"/>
      <c r="J13" s="779"/>
      <c r="K13" s="816"/>
      <c r="L13" s="499"/>
      <c r="M13" s="499"/>
      <c r="N13" s="499"/>
      <c r="O13" s="499"/>
      <c r="P13" s="499"/>
      <c r="Q13" s="909"/>
      <c r="R13" s="779"/>
      <c r="S13" s="499"/>
      <c r="T13" s="232"/>
      <c r="U13" s="174"/>
      <c r="V13" s="522"/>
    </row>
    <row r="14" spans="1:22" s="175" customFormat="1" ht="12" customHeight="1" thickBot="1">
      <c r="A14" s="172"/>
      <c r="B14" s="171" t="s">
        <v>292</v>
      </c>
      <c r="C14" s="510" t="s">
        <v>124</v>
      </c>
      <c r="D14" s="499"/>
      <c r="E14" s="499"/>
      <c r="F14" s="499"/>
      <c r="G14" s="499"/>
      <c r="H14" s="499"/>
      <c r="I14" s="909"/>
      <c r="J14" s="779"/>
      <c r="K14" s="816"/>
      <c r="L14" s="499"/>
      <c r="M14" s="499"/>
      <c r="N14" s="499"/>
      <c r="O14" s="499"/>
      <c r="P14" s="499"/>
      <c r="Q14" s="909"/>
      <c r="R14" s="779"/>
      <c r="S14" s="499"/>
      <c r="T14" s="232"/>
      <c r="U14" s="174"/>
      <c r="V14" s="522"/>
    </row>
    <row r="15" spans="1:22" s="175" customFormat="1" ht="12" customHeight="1" thickBot="1">
      <c r="A15" s="180" t="s">
        <v>10</v>
      </c>
      <c r="B15" s="181"/>
      <c r="C15" s="508" t="s">
        <v>127</v>
      </c>
      <c r="D15" s="497">
        <f aca="true" t="shared" si="1" ref="D15:I15">SUM(D16:D17)</f>
        <v>0</v>
      </c>
      <c r="E15" s="497">
        <f>SUM(E16:E17)</f>
        <v>0</v>
      </c>
      <c r="F15" s="497">
        <f t="shared" si="1"/>
        <v>0</v>
      </c>
      <c r="G15" s="497">
        <f t="shared" si="1"/>
        <v>0</v>
      </c>
      <c r="H15" s="497">
        <f t="shared" si="1"/>
        <v>0</v>
      </c>
      <c r="I15" s="908">
        <f t="shared" si="1"/>
        <v>0</v>
      </c>
      <c r="J15" s="412"/>
      <c r="K15" s="290">
        <f aca="true" t="shared" si="2" ref="K15:P15">SUM(K16:K17)</f>
        <v>0</v>
      </c>
      <c r="L15" s="497">
        <f t="shared" si="2"/>
        <v>0</v>
      </c>
      <c r="M15" s="497">
        <f>SUM(M16:M17)</f>
        <v>0</v>
      </c>
      <c r="N15" s="497">
        <f t="shared" si="2"/>
        <v>0</v>
      </c>
      <c r="O15" s="497">
        <f t="shared" si="2"/>
        <v>0</v>
      </c>
      <c r="P15" s="497">
        <f t="shared" si="2"/>
        <v>0</v>
      </c>
      <c r="Q15" s="908">
        <f>SUM(Q16:Q17)</f>
        <v>0</v>
      </c>
      <c r="R15" s="412"/>
      <c r="S15" s="497"/>
      <c r="T15" s="231"/>
      <c r="U15" s="168"/>
      <c r="V15" s="491"/>
    </row>
    <row r="16" spans="1:22" s="169" customFormat="1" ht="12" customHeight="1">
      <c r="A16" s="182"/>
      <c r="B16" s="183" t="s">
        <v>45</v>
      </c>
      <c r="C16" s="532" t="s">
        <v>129</v>
      </c>
      <c r="D16" s="500"/>
      <c r="E16" s="500"/>
      <c r="F16" s="500"/>
      <c r="G16" s="500"/>
      <c r="H16" s="500"/>
      <c r="I16" s="910"/>
      <c r="J16" s="780"/>
      <c r="K16" s="817"/>
      <c r="L16" s="500"/>
      <c r="M16" s="500"/>
      <c r="N16" s="500"/>
      <c r="O16" s="500"/>
      <c r="P16" s="500"/>
      <c r="Q16" s="910"/>
      <c r="R16" s="780"/>
      <c r="S16" s="500"/>
      <c r="T16" s="233"/>
      <c r="U16" s="185"/>
      <c r="V16" s="539"/>
    </row>
    <row r="17" spans="1:22" s="169" customFormat="1" ht="12" customHeight="1" thickBot="1">
      <c r="A17" s="186"/>
      <c r="B17" s="187" t="s">
        <v>46</v>
      </c>
      <c r="C17" s="533" t="s">
        <v>131</v>
      </c>
      <c r="D17" s="501"/>
      <c r="E17" s="501"/>
      <c r="F17" s="501"/>
      <c r="G17" s="501"/>
      <c r="H17" s="501"/>
      <c r="I17" s="911"/>
      <c r="J17" s="781"/>
      <c r="K17" s="818"/>
      <c r="L17" s="501"/>
      <c r="M17" s="501"/>
      <c r="N17" s="501"/>
      <c r="O17" s="501"/>
      <c r="P17" s="501"/>
      <c r="Q17" s="911"/>
      <c r="R17" s="781"/>
      <c r="S17" s="501"/>
      <c r="T17" s="234"/>
      <c r="U17" s="189"/>
      <c r="V17" s="540"/>
    </row>
    <row r="18" spans="1:22" s="169" customFormat="1" ht="12" customHeight="1" thickBot="1">
      <c r="A18" s="180"/>
      <c r="B18" s="166"/>
      <c r="D18" s="502"/>
      <c r="E18" s="502"/>
      <c r="F18" s="502"/>
      <c r="G18" s="502"/>
      <c r="H18" s="502"/>
      <c r="I18" s="912"/>
      <c r="J18" s="782"/>
      <c r="K18" s="287"/>
      <c r="L18" s="502"/>
      <c r="M18" s="502"/>
      <c r="N18" s="502"/>
      <c r="O18" s="502"/>
      <c r="P18" s="502"/>
      <c r="Q18" s="912"/>
      <c r="R18" s="782"/>
      <c r="S18" s="502"/>
      <c r="T18" s="235"/>
      <c r="U18" s="190"/>
      <c r="V18" s="492"/>
    </row>
    <row r="19" spans="1:22" s="169" customFormat="1" ht="12" customHeight="1" thickBot="1">
      <c r="A19" s="160" t="s">
        <v>11</v>
      </c>
      <c r="B19" s="191"/>
      <c r="C19" s="508" t="s">
        <v>293</v>
      </c>
      <c r="D19" s="497">
        <f aca="true" t="shared" si="3" ref="D19:I19">D9+D10+D15+D18</f>
        <v>32771000</v>
      </c>
      <c r="E19" s="497">
        <f>E9+E10+E15+E18</f>
        <v>32771000</v>
      </c>
      <c r="F19" s="497">
        <f t="shared" si="3"/>
        <v>0</v>
      </c>
      <c r="G19" s="497">
        <f t="shared" si="3"/>
        <v>0</v>
      </c>
      <c r="H19" s="497">
        <f t="shared" si="3"/>
        <v>0</v>
      </c>
      <c r="I19" s="497">
        <f t="shared" si="3"/>
        <v>0</v>
      </c>
      <c r="J19" s="412" t="e">
        <f>I19/H19</f>
        <v>#DIV/0!</v>
      </c>
      <c r="K19" s="290">
        <f aca="true" t="shared" si="4" ref="K19:Q19">K9+K10+K15+K18</f>
        <v>0</v>
      </c>
      <c r="L19" s="497">
        <f t="shared" si="4"/>
        <v>32771000</v>
      </c>
      <c r="M19" s="497">
        <f>M9+M10+M15+M18</f>
        <v>32771000</v>
      </c>
      <c r="N19" s="497">
        <f t="shared" si="4"/>
        <v>0</v>
      </c>
      <c r="O19" s="497">
        <f t="shared" si="4"/>
        <v>0</v>
      </c>
      <c r="P19" s="497">
        <f t="shared" si="4"/>
        <v>0</v>
      </c>
      <c r="Q19" s="497">
        <f t="shared" si="4"/>
        <v>0</v>
      </c>
      <c r="R19" s="412" t="e">
        <f>Q19/P19</f>
        <v>#DIV/0!</v>
      </c>
      <c r="S19" s="497"/>
      <c r="T19" s="231"/>
      <c r="U19" s="168"/>
      <c r="V19" s="491"/>
    </row>
    <row r="20" spans="1:22" s="175" customFormat="1" ht="12" customHeight="1" thickBot="1">
      <c r="A20" s="192" t="s">
        <v>12</v>
      </c>
      <c r="B20" s="193"/>
      <c r="C20" s="534" t="s">
        <v>294</v>
      </c>
      <c r="D20" s="503">
        <f aca="true" t="shared" si="5" ref="D20:I20">SUM(D21:D23)</f>
        <v>91740000</v>
      </c>
      <c r="E20" s="503">
        <f>SUM(E21:E23)</f>
        <v>91740000</v>
      </c>
      <c r="F20" s="503">
        <f t="shared" si="5"/>
        <v>0</v>
      </c>
      <c r="G20" s="503">
        <f t="shared" si="5"/>
        <v>0</v>
      </c>
      <c r="H20" s="503">
        <f t="shared" si="5"/>
        <v>0</v>
      </c>
      <c r="I20" s="503">
        <f t="shared" si="5"/>
        <v>0</v>
      </c>
      <c r="J20" s="412" t="e">
        <f>I20/H20</f>
        <v>#DIV/0!</v>
      </c>
      <c r="K20" s="291">
        <f aca="true" t="shared" si="6" ref="K20:Q20">SUM(K21:K23)</f>
        <v>0</v>
      </c>
      <c r="L20" s="503">
        <f t="shared" si="6"/>
        <v>91740000</v>
      </c>
      <c r="M20" s="503">
        <f>SUM(M21:M23)</f>
        <v>91740000</v>
      </c>
      <c r="N20" s="503">
        <f t="shared" si="6"/>
        <v>0</v>
      </c>
      <c r="O20" s="503">
        <f t="shared" si="6"/>
        <v>0</v>
      </c>
      <c r="P20" s="503">
        <f t="shared" si="6"/>
        <v>0</v>
      </c>
      <c r="Q20" s="503">
        <f t="shared" si="6"/>
        <v>0</v>
      </c>
      <c r="R20" s="412" t="e">
        <f>Q20/P20</f>
        <v>#DIV/0!</v>
      </c>
      <c r="S20" s="497"/>
      <c r="T20" s="231"/>
      <c r="U20" s="168"/>
      <c r="V20" s="491"/>
    </row>
    <row r="21" spans="1:22" s="175" customFormat="1" ht="15" customHeight="1" thickBot="1">
      <c r="A21" s="170"/>
      <c r="B21" s="195" t="s">
        <v>47</v>
      </c>
      <c r="C21" s="532" t="s">
        <v>136</v>
      </c>
      <c r="D21" s="500">
        <v>817181</v>
      </c>
      <c r="E21" s="500">
        <v>817181</v>
      </c>
      <c r="F21" s="500"/>
      <c r="G21" s="500"/>
      <c r="H21" s="500"/>
      <c r="I21" s="910"/>
      <c r="J21" s="813"/>
      <c r="K21" s="817"/>
      <c r="L21" s="500">
        <v>817181</v>
      </c>
      <c r="M21" s="500">
        <v>817181</v>
      </c>
      <c r="N21" s="500"/>
      <c r="O21" s="500"/>
      <c r="P21" s="500"/>
      <c r="Q21" s="910"/>
      <c r="R21" s="813" t="e">
        <f>Q21/P21</f>
        <v>#DIV/0!</v>
      </c>
      <c r="S21" s="506"/>
      <c r="T21" s="507"/>
      <c r="U21" s="292"/>
      <c r="V21" s="541"/>
    </row>
    <row r="22" spans="1:22" s="175" customFormat="1" ht="15" customHeight="1">
      <c r="A22" s="655"/>
      <c r="B22" s="656" t="s">
        <v>48</v>
      </c>
      <c r="C22" s="532" t="s">
        <v>539</v>
      </c>
      <c r="D22" s="657">
        <v>90922819</v>
      </c>
      <c r="E22" s="657">
        <v>90922819</v>
      </c>
      <c r="F22" s="657"/>
      <c r="G22" s="657"/>
      <c r="H22" s="657"/>
      <c r="I22" s="913"/>
      <c r="J22" s="813"/>
      <c r="K22" s="819"/>
      <c r="L22" s="657">
        <v>90922819</v>
      </c>
      <c r="M22" s="657">
        <v>90922819</v>
      </c>
      <c r="N22" s="657"/>
      <c r="O22" s="657"/>
      <c r="P22" s="657"/>
      <c r="Q22" s="913"/>
      <c r="R22" s="813" t="e">
        <f>Q22/P22</f>
        <v>#DIV/0!</v>
      </c>
      <c r="S22" s="659"/>
      <c r="T22" s="660"/>
      <c r="U22" s="661"/>
      <c r="V22" s="662"/>
    </row>
    <row r="23" spans="1:22" s="175" customFormat="1" ht="15" customHeight="1" thickBot="1">
      <c r="A23" s="196"/>
      <c r="B23" s="197" t="s">
        <v>76</v>
      </c>
      <c r="C23" s="535" t="s">
        <v>138</v>
      </c>
      <c r="D23" s="504"/>
      <c r="E23" s="504"/>
      <c r="F23" s="504"/>
      <c r="G23" s="504"/>
      <c r="H23" s="504"/>
      <c r="I23" s="914"/>
      <c r="J23" s="783"/>
      <c r="K23" s="820"/>
      <c r="L23" s="504"/>
      <c r="M23" s="504"/>
      <c r="N23" s="504"/>
      <c r="O23" s="504"/>
      <c r="P23" s="504"/>
      <c r="Q23" s="914"/>
      <c r="R23" s="783"/>
      <c r="S23" s="504"/>
      <c r="T23" s="237"/>
      <c r="U23" s="199"/>
      <c r="V23" s="542"/>
    </row>
    <row r="24" spans="1:22" ht="13.5" thickBot="1">
      <c r="A24" s="200" t="s">
        <v>13</v>
      </c>
      <c r="B24" s="333"/>
      <c r="C24" s="512" t="s">
        <v>139</v>
      </c>
      <c r="D24" s="502"/>
      <c r="E24" s="502"/>
      <c r="F24" s="502"/>
      <c r="G24" s="502"/>
      <c r="H24" s="502"/>
      <c r="I24" s="912"/>
      <c r="J24" s="782"/>
      <c r="K24" s="287"/>
      <c r="L24" s="502"/>
      <c r="M24" s="502"/>
      <c r="N24" s="502"/>
      <c r="O24" s="502"/>
      <c r="P24" s="502"/>
      <c r="Q24" s="912"/>
      <c r="R24" s="782"/>
      <c r="S24" s="502"/>
      <c r="T24" s="235"/>
      <c r="U24" s="190"/>
      <c r="V24" s="492"/>
    </row>
    <row r="25" spans="1:22" s="163" customFormat="1" ht="16.5" customHeight="1" thickBot="1">
      <c r="A25" s="200">
        <v>7</v>
      </c>
      <c r="B25" s="334"/>
      <c r="C25" s="536" t="s">
        <v>296</v>
      </c>
      <c r="D25" s="505">
        <f aca="true" t="shared" si="7" ref="D25:I25">D19+D24+D20</f>
        <v>124511000</v>
      </c>
      <c r="E25" s="505">
        <f>E19+E24+E20</f>
        <v>124511000</v>
      </c>
      <c r="F25" s="505">
        <f t="shared" si="7"/>
        <v>0</v>
      </c>
      <c r="G25" s="505">
        <f t="shared" si="7"/>
        <v>0</v>
      </c>
      <c r="H25" s="505">
        <f t="shared" si="7"/>
        <v>0</v>
      </c>
      <c r="I25" s="505">
        <f t="shared" si="7"/>
        <v>0</v>
      </c>
      <c r="J25" s="412" t="e">
        <f>I25/H25</f>
        <v>#DIV/0!</v>
      </c>
      <c r="K25" s="293">
        <f aca="true" t="shared" si="8" ref="K25:Q25">K19+K24+K20</f>
        <v>0</v>
      </c>
      <c r="L25" s="505">
        <f t="shared" si="8"/>
        <v>124511000</v>
      </c>
      <c r="M25" s="505">
        <f>M19+M24+M20</f>
        <v>124511000</v>
      </c>
      <c r="N25" s="505">
        <f t="shared" si="8"/>
        <v>0</v>
      </c>
      <c r="O25" s="505">
        <f t="shared" si="8"/>
        <v>0</v>
      </c>
      <c r="P25" s="505">
        <f t="shared" si="8"/>
        <v>0</v>
      </c>
      <c r="Q25" s="505">
        <f t="shared" si="8"/>
        <v>0</v>
      </c>
      <c r="R25" s="412" t="e">
        <f>Q25/P25</f>
        <v>#DIV/0!</v>
      </c>
      <c r="S25" s="505"/>
      <c r="T25" s="238"/>
      <c r="U25" s="223"/>
      <c r="V25" s="205"/>
    </row>
    <row r="26" spans="1:21" s="209" customFormat="1" ht="12" customHeight="1">
      <c r="A26" s="206"/>
      <c r="B26" s="206"/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</row>
    <row r="27" spans="1:21" ht="12" customHeight="1" thickBot="1">
      <c r="A27" s="210"/>
      <c r="B27" s="21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2" ht="12" customHeight="1" thickBot="1">
      <c r="A28" s="213"/>
      <c r="B28" s="214"/>
      <c r="C28" s="215" t="s">
        <v>141</v>
      </c>
      <c r="D28" s="505"/>
      <c r="E28" s="505"/>
      <c r="F28" s="238"/>
      <c r="G28" s="238"/>
      <c r="H28" s="238"/>
      <c r="I28" s="238"/>
      <c r="J28" s="238"/>
      <c r="K28" s="223"/>
      <c r="L28" s="505"/>
      <c r="M28" s="505"/>
      <c r="N28" s="238"/>
      <c r="O28" s="238"/>
      <c r="P28" s="238"/>
      <c r="Q28" s="238"/>
      <c r="R28" s="223"/>
      <c r="S28" s="505"/>
      <c r="T28" s="238"/>
      <c r="U28" s="223"/>
      <c r="V28" s="205"/>
    </row>
    <row r="29" spans="1:22" ht="12" customHeight="1" thickBot="1">
      <c r="A29" s="180" t="s">
        <v>30</v>
      </c>
      <c r="B29" s="216"/>
      <c r="C29" s="508" t="s">
        <v>142</v>
      </c>
      <c r="D29" s="497">
        <f aca="true" t="shared" si="9" ref="D29:I29">SUM(D30:D34)</f>
        <v>123044000</v>
      </c>
      <c r="E29" s="497">
        <f t="shared" si="9"/>
        <v>123044000</v>
      </c>
      <c r="F29" s="497">
        <f t="shared" si="9"/>
        <v>0</v>
      </c>
      <c r="G29" s="497">
        <f t="shared" si="9"/>
        <v>0</v>
      </c>
      <c r="H29" s="497">
        <f t="shared" si="9"/>
        <v>0</v>
      </c>
      <c r="I29" s="497">
        <f t="shared" si="9"/>
        <v>0</v>
      </c>
      <c r="J29" s="412" t="e">
        <f>I29/H29</f>
        <v>#DIV/0!</v>
      </c>
      <c r="K29" s="491">
        <f aca="true" t="shared" si="10" ref="K29:Q29">SUM(K30:K34)</f>
        <v>0</v>
      </c>
      <c r="L29" s="497">
        <f t="shared" si="10"/>
        <v>123044000</v>
      </c>
      <c r="M29" s="497">
        <f t="shared" si="10"/>
        <v>123044000</v>
      </c>
      <c r="N29" s="497">
        <f t="shared" si="10"/>
        <v>0</v>
      </c>
      <c r="O29" s="497">
        <f t="shared" si="10"/>
        <v>0</v>
      </c>
      <c r="P29" s="497">
        <f t="shared" si="10"/>
        <v>0</v>
      </c>
      <c r="Q29" s="497">
        <f t="shared" si="10"/>
        <v>0</v>
      </c>
      <c r="R29" s="412" t="e">
        <f>Q29/P29</f>
        <v>#DIV/0!</v>
      </c>
      <c r="S29" s="497"/>
      <c r="T29" s="231"/>
      <c r="U29" s="168"/>
      <c r="V29" s="491"/>
    </row>
    <row r="30" spans="1:22" ht="12" customHeight="1">
      <c r="A30" s="217"/>
      <c r="B30" s="218" t="s">
        <v>116</v>
      </c>
      <c r="C30" s="509" t="s">
        <v>143</v>
      </c>
      <c r="D30" s="515">
        <v>60521000</v>
      </c>
      <c r="E30" s="515">
        <v>60521000</v>
      </c>
      <c r="F30" s="515"/>
      <c r="G30" s="515"/>
      <c r="H30" s="515"/>
      <c r="I30" s="239"/>
      <c r="J30" s="780"/>
      <c r="K30" s="811"/>
      <c r="L30" s="515">
        <v>60521000</v>
      </c>
      <c r="M30" s="515">
        <v>60521000</v>
      </c>
      <c r="N30" s="515"/>
      <c r="O30" s="515"/>
      <c r="P30" s="515"/>
      <c r="Q30" s="239"/>
      <c r="R30" s="780" t="e">
        <f>Q30/P30</f>
        <v>#DIV/0!</v>
      </c>
      <c r="S30" s="499"/>
      <c r="T30" s="232"/>
      <c r="U30" s="174"/>
      <c r="V30" s="522"/>
    </row>
    <row r="31" spans="1:22" ht="12" customHeight="1">
      <c r="A31" s="219"/>
      <c r="B31" s="220" t="s">
        <v>117</v>
      </c>
      <c r="C31" s="510" t="s">
        <v>54</v>
      </c>
      <c r="D31" s="516">
        <v>16449000</v>
      </c>
      <c r="E31" s="516">
        <v>16449000</v>
      </c>
      <c r="F31" s="516"/>
      <c r="G31" s="516"/>
      <c r="H31" s="516"/>
      <c r="I31" s="240"/>
      <c r="J31" s="813"/>
      <c r="K31" s="523"/>
      <c r="L31" s="516">
        <v>16449000</v>
      </c>
      <c r="M31" s="516">
        <v>16449000</v>
      </c>
      <c r="N31" s="516"/>
      <c r="O31" s="516"/>
      <c r="P31" s="516"/>
      <c r="Q31" s="240"/>
      <c r="R31" s="813" t="e">
        <f>Q31/P31</f>
        <v>#DIV/0!</v>
      </c>
      <c r="S31" s="499"/>
      <c r="T31" s="232"/>
      <c r="U31" s="174"/>
      <c r="V31" s="522"/>
    </row>
    <row r="32" spans="1:22" ht="12" customHeight="1">
      <c r="A32" s="219"/>
      <c r="B32" s="220" t="s">
        <v>118</v>
      </c>
      <c r="C32" s="510" t="s">
        <v>144</v>
      </c>
      <c r="D32" s="516">
        <v>46074000</v>
      </c>
      <c r="E32" s="516">
        <v>46074000</v>
      </c>
      <c r="F32" s="516"/>
      <c r="G32" s="516"/>
      <c r="H32" s="516"/>
      <c r="I32" s="240"/>
      <c r="J32" s="813"/>
      <c r="K32" s="523"/>
      <c r="L32" s="516">
        <v>46074000</v>
      </c>
      <c r="M32" s="516">
        <v>46074000</v>
      </c>
      <c r="N32" s="516"/>
      <c r="O32" s="516"/>
      <c r="P32" s="516"/>
      <c r="Q32" s="240"/>
      <c r="R32" s="813" t="e">
        <f>Q32/P32</f>
        <v>#DIV/0!</v>
      </c>
      <c r="S32" s="499"/>
      <c r="T32" s="232"/>
      <c r="U32" s="174"/>
      <c r="V32" s="522"/>
    </row>
    <row r="33" spans="1:22" s="209" customFormat="1" ht="12" customHeight="1">
      <c r="A33" s="219"/>
      <c r="B33" s="220" t="s">
        <v>119</v>
      </c>
      <c r="C33" s="510" t="s">
        <v>86</v>
      </c>
      <c r="D33" s="516"/>
      <c r="E33" s="516"/>
      <c r="F33" s="516"/>
      <c r="G33" s="516"/>
      <c r="H33" s="516"/>
      <c r="I33" s="240"/>
      <c r="J33" s="240"/>
      <c r="K33" s="523"/>
      <c r="L33" s="516"/>
      <c r="M33" s="516"/>
      <c r="N33" s="516"/>
      <c r="O33" s="516"/>
      <c r="P33" s="516"/>
      <c r="Q33" s="240"/>
      <c r="R33" s="240"/>
      <c r="S33" s="499"/>
      <c r="T33" s="232"/>
      <c r="U33" s="174"/>
      <c r="V33" s="522"/>
    </row>
    <row r="34" spans="1:22" ht="12" customHeight="1" thickBot="1">
      <c r="A34" s="219"/>
      <c r="B34" s="220" t="s">
        <v>53</v>
      </c>
      <c r="C34" s="510" t="s">
        <v>88</v>
      </c>
      <c r="D34" s="516"/>
      <c r="E34" s="516"/>
      <c r="F34" s="516"/>
      <c r="G34" s="516"/>
      <c r="H34" s="516"/>
      <c r="I34" s="240"/>
      <c r="J34" s="813"/>
      <c r="K34" s="523"/>
      <c r="L34" s="516"/>
      <c r="M34" s="516"/>
      <c r="N34" s="516"/>
      <c r="O34" s="516"/>
      <c r="P34" s="516"/>
      <c r="Q34" s="240"/>
      <c r="R34" s="813" t="e">
        <f>P34/O34</f>
        <v>#DIV/0!</v>
      </c>
      <c r="S34" s="516"/>
      <c r="T34" s="240"/>
      <c r="U34" s="221"/>
      <c r="V34" s="523"/>
    </row>
    <row r="35" spans="1:22" ht="12" customHeight="1" thickBot="1">
      <c r="A35" s="180" t="s">
        <v>31</v>
      </c>
      <c r="B35" s="216"/>
      <c r="C35" s="508" t="s">
        <v>145</v>
      </c>
      <c r="D35" s="497">
        <f aca="true" t="shared" si="11" ref="D35:I35">SUM(D36:D40)</f>
        <v>1467000</v>
      </c>
      <c r="E35" s="497">
        <f>SUM(E36:E40)</f>
        <v>1467000</v>
      </c>
      <c r="F35" s="497">
        <f t="shared" si="11"/>
        <v>0</v>
      </c>
      <c r="G35" s="497">
        <f t="shared" si="11"/>
        <v>0</v>
      </c>
      <c r="H35" s="497">
        <f t="shared" si="11"/>
        <v>0</v>
      </c>
      <c r="I35" s="497">
        <f t="shared" si="11"/>
        <v>0</v>
      </c>
      <c r="J35" s="412" t="e">
        <f>I35/H35</f>
        <v>#DIV/0!</v>
      </c>
      <c r="K35" s="491">
        <f aca="true" t="shared" si="12" ref="K35:Q35">SUM(K36:K40)</f>
        <v>0</v>
      </c>
      <c r="L35" s="497">
        <f t="shared" si="12"/>
        <v>1467000</v>
      </c>
      <c r="M35" s="497">
        <f>SUM(M36:M40)</f>
        <v>1467000</v>
      </c>
      <c r="N35" s="497">
        <f t="shared" si="12"/>
        <v>0</v>
      </c>
      <c r="O35" s="497">
        <f t="shared" si="12"/>
        <v>0</v>
      </c>
      <c r="P35" s="497">
        <f t="shared" si="12"/>
        <v>0</v>
      </c>
      <c r="Q35" s="497">
        <f t="shared" si="12"/>
        <v>0</v>
      </c>
      <c r="R35" s="412" t="e">
        <f>Q35/P35</f>
        <v>#DIV/0!</v>
      </c>
      <c r="S35" s="497"/>
      <c r="T35" s="231"/>
      <c r="U35" s="168"/>
      <c r="V35" s="491"/>
    </row>
    <row r="36" spans="1:22" ht="12" customHeight="1">
      <c r="A36" s="217"/>
      <c r="B36" s="218" t="s">
        <v>146</v>
      </c>
      <c r="C36" s="509" t="s">
        <v>98</v>
      </c>
      <c r="D36" s="515">
        <v>1467000</v>
      </c>
      <c r="E36" s="515">
        <v>1467000</v>
      </c>
      <c r="F36" s="515"/>
      <c r="G36" s="515"/>
      <c r="H36" s="515"/>
      <c r="I36" s="239"/>
      <c r="J36" s="780"/>
      <c r="K36" s="811"/>
      <c r="L36" s="515">
        <v>1467000</v>
      </c>
      <c r="M36" s="515">
        <v>1467000</v>
      </c>
      <c r="N36" s="515"/>
      <c r="O36" s="515"/>
      <c r="P36" s="515"/>
      <c r="Q36" s="239"/>
      <c r="R36" s="780" t="e">
        <f>Q36/P36</f>
        <v>#DIV/0!</v>
      </c>
      <c r="S36" s="499"/>
      <c r="T36" s="232"/>
      <c r="U36" s="174"/>
      <c r="V36" s="522"/>
    </row>
    <row r="37" spans="1:22" ht="12" customHeight="1">
      <c r="A37" s="217"/>
      <c r="B37" s="218"/>
      <c r="C37" s="509" t="s">
        <v>377</v>
      </c>
      <c r="D37" s="515"/>
      <c r="E37" s="515"/>
      <c r="F37" s="515"/>
      <c r="G37" s="515"/>
      <c r="H37" s="515"/>
      <c r="I37" s="239"/>
      <c r="J37" s="239"/>
      <c r="K37" s="811"/>
      <c r="L37" s="515"/>
      <c r="M37" s="515"/>
      <c r="N37" s="515"/>
      <c r="O37" s="515"/>
      <c r="P37" s="515"/>
      <c r="Q37" s="239"/>
      <c r="R37" s="239"/>
      <c r="S37" s="499"/>
      <c r="T37" s="232"/>
      <c r="U37" s="174"/>
      <c r="V37" s="522"/>
    </row>
    <row r="38" spans="1:22" ht="12" customHeight="1">
      <c r="A38" s="219"/>
      <c r="B38" s="220" t="s">
        <v>147</v>
      </c>
      <c r="C38" s="510" t="s">
        <v>99</v>
      </c>
      <c r="D38" s="516"/>
      <c r="E38" s="516"/>
      <c r="F38" s="516"/>
      <c r="G38" s="516"/>
      <c r="H38" s="516"/>
      <c r="I38" s="240"/>
      <c r="J38" s="240"/>
      <c r="K38" s="523"/>
      <c r="L38" s="516"/>
      <c r="M38" s="516"/>
      <c r="N38" s="516"/>
      <c r="O38" s="516"/>
      <c r="P38" s="516"/>
      <c r="Q38" s="240"/>
      <c r="R38" s="240"/>
      <c r="S38" s="516"/>
      <c r="T38" s="240"/>
      <c r="U38" s="221"/>
      <c r="V38" s="523"/>
    </row>
    <row r="39" spans="1:22" ht="15" customHeight="1">
      <c r="A39" s="219"/>
      <c r="B39" s="220" t="s">
        <v>44</v>
      </c>
      <c r="C39" s="510" t="s">
        <v>149</v>
      </c>
      <c r="D39" s="516"/>
      <c r="E39" s="516"/>
      <c r="F39" s="516"/>
      <c r="G39" s="516"/>
      <c r="H39" s="516"/>
      <c r="I39" s="240"/>
      <c r="J39" s="240"/>
      <c r="K39" s="523"/>
      <c r="L39" s="516"/>
      <c r="M39" s="516"/>
      <c r="N39" s="516"/>
      <c r="O39" s="516"/>
      <c r="P39" s="516"/>
      <c r="Q39" s="240"/>
      <c r="R39" s="240"/>
      <c r="S39" s="516"/>
      <c r="T39" s="240"/>
      <c r="U39" s="221"/>
      <c r="V39" s="523"/>
    </row>
    <row r="40" spans="1:22" ht="13.5" thickBot="1">
      <c r="A40" s="219"/>
      <c r="B40" s="220" t="s">
        <v>292</v>
      </c>
      <c r="C40" s="510" t="s">
        <v>151</v>
      </c>
      <c r="D40" s="516"/>
      <c r="E40" s="516"/>
      <c r="F40" s="516"/>
      <c r="G40" s="516"/>
      <c r="H40" s="516"/>
      <c r="I40" s="240"/>
      <c r="J40" s="240"/>
      <c r="K40" s="523"/>
      <c r="L40" s="516"/>
      <c r="M40" s="516"/>
      <c r="N40" s="516"/>
      <c r="O40" s="516"/>
      <c r="P40" s="516"/>
      <c r="Q40" s="240"/>
      <c r="R40" s="240"/>
      <c r="S40" s="516"/>
      <c r="T40" s="240"/>
      <c r="U40" s="221"/>
      <c r="V40" s="523"/>
    </row>
    <row r="41" spans="1:22" ht="15" customHeight="1" thickBot="1">
      <c r="A41" s="180" t="s">
        <v>10</v>
      </c>
      <c r="B41" s="216"/>
      <c r="C41" s="511" t="s">
        <v>152</v>
      </c>
      <c r="D41" s="502"/>
      <c r="E41" s="502"/>
      <c r="F41" s="502"/>
      <c r="G41" s="502"/>
      <c r="H41" s="502"/>
      <c r="I41" s="235"/>
      <c r="J41" s="235"/>
      <c r="K41" s="492"/>
      <c r="L41" s="502"/>
      <c r="M41" s="502"/>
      <c r="N41" s="502"/>
      <c r="O41" s="502"/>
      <c r="P41" s="502"/>
      <c r="Q41" s="235"/>
      <c r="R41" s="235"/>
      <c r="S41" s="502"/>
      <c r="T41" s="235"/>
      <c r="U41" s="190"/>
      <c r="V41" s="492"/>
    </row>
    <row r="42" spans="1:22" ht="14.25" customHeight="1" thickBot="1">
      <c r="A42" s="200" t="s">
        <v>11</v>
      </c>
      <c r="B42" s="333"/>
      <c r="C42" s="512" t="s">
        <v>153</v>
      </c>
      <c r="D42" s="502"/>
      <c r="E42" s="502"/>
      <c r="F42" s="502"/>
      <c r="G42" s="502"/>
      <c r="H42" s="502"/>
      <c r="I42" s="235"/>
      <c r="J42" s="235"/>
      <c r="K42" s="492"/>
      <c r="L42" s="502"/>
      <c r="M42" s="502"/>
      <c r="N42" s="502"/>
      <c r="O42" s="502"/>
      <c r="P42" s="502"/>
      <c r="Q42" s="235"/>
      <c r="R42" s="235"/>
      <c r="S42" s="502"/>
      <c r="T42" s="235"/>
      <c r="U42" s="190"/>
      <c r="V42" s="492"/>
    </row>
    <row r="43" spans="1:22" ht="13.5" thickBot="1">
      <c r="A43" s="180">
        <v>5</v>
      </c>
      <c r="B43" s="222"/>
      <c r="C43" s="513" t="s">
        <v>297</v>
      </c>
      <c r="D43" s="505">
        <f aca="true" t="shared" si="13" ref="D43:I43">D29+D35+D41+D42</f>
        <v>124511000</v>
      </c>
      <c r="E43" s="505">
        <f t="shared" si="13"/>
        <v>124511000</v>
      </c>
      <c r="F43" s="505">
        <f t="shared" si="13"/>
        <v>0</v>
      </c>
      <c r="G43" s="505">
        <f t="shared" si="13"/>
        <v>0</v>
      </c>
      <c r="H43" s="505">
        <f t="shared" si="13"/>
        <v>0</v>
      </c>
      <c r="I43" s="505">
        <f t="shared" si="13"/>
        <v>0</v>
      </c>
      <c r="J43" s="412" t="e">
        <f>I43/H43</f>
        <v>#DIV/0!</v>
      </c>
      <c r="K43" s="205">
        <f aca="true" t="shared" si="14" ref="K43:Q43">K29+K35+K41+K42</f>
        <v>0</v>
      </c>
      <c r="L43" s="505">
        <f t="shared" si="14"/>
        <v>124511000</v>
      </c>
      <c r="M43" s="505">
        <f t="shared" si="14"/>
        <v>124511000</v>
      </c>
      <c r="N43" s="505">
        <f t="shared" si="14"/>
        <v>0</v>
      </c>
      <c r="O43" s="505">
        <f t="shared" si="14"/>
        <v>0</v>
      </c>
      <c r="P43" s="505">
        <f t="shared" si="14"/>
        <v>0</v>
      </c>
      <c r="Q43" s="505">
        <f t="shared" si="14"/>
        <v>0</v>
      </c>
      <c r="R43" s="412" t="e">
        <f>Q43/P43</f>
        <v>#DIV/0!</v>
      </c>
      <c r="S43" s="505"/>
      <c r="T43" s="238"/>
      <c r="U43" s="223"/>
      <c r="V43" s="205"/>
    </row>
    <row r="44" spans="1:22" ht="13.5" thickBot="1">
      <c r="A44" s="335"/>
      <c r="B44" s="336"/>
      <c r="C44" s="336"/>
      <c r="D44" s="549"/>
      <c r="E44" s="549"/>
      <c r="F44" s="549"/>
      <c r="G44" s="549"/>
      <c r="H44" s="550"/>
      <c r="I44" s="550"/>
      <c r="J44" s="550"/>
      <c r="K44" s="821"/>
      <c r="L44" s="549"/>
      <c r="M44" s="549"/>
      <c r="N44" s="549"/>
      <c r="O44" s="549"/>
      <c r="P44" s="550"/>
      <c r="Q44" s="550"/>
      <c r="R44" s="550"/>
      <c r="S44" s="549"/>
      <c r="T44" s="550"/>
      <c r="U44" s="551"/>
      <c r="V44" s="337"/>
    </row>
    <row r="45" spans="1:22" ht="13.5" thickBot="1">
      <c r="A45" s="226" t="s">
        <v>155</v>
      </c>
      <c r="B45" s="227"/>
      <c r="C45" s="514"/>
      <c r="D45" s="529">
        <v>23</v>
      </c>
      <c r="E45" s="529">
        <v>23</v>
      </c>
      <c r="F45" s="529">
        <v>25</v>
      </c>
      <c r="G45" s="529">
        <v>25</v>
      </c>
      <c r="H45" s="243">
        <v>22</v>
      </c>
      <c r="I45" s="243">
        <v>23</v>
      </c>
      <c r="J45" s="412">
        <f>I45/H45</f>
        <v>1.0454545454545454</v>
      </c>
      <c r="K45" s="242"/>
      <c r="L45" s="529">
        <v>23</v>
      </c>
      <c r="M45" s="529">
        <v>23</v>
      </c>
      <c r="N45" s="529">
        <v>25</v>
      </c>
      <c r="O45" s="529">
        <v>25</v>
      </c>
      <c r="P45" s="243">
        <v>22</v>
      </c>
      <c r="Q45" s="243">
        <v>23</v>
      </c>
      <c r="R45" s="412">
        <f>Q45/P45</f>
        <v>1.0454545454545454</v>
      </c>
      <c r="S45" s="529"/>
      <c r="T45" s="243"/>
      <c r="U45" s="517"/>
      <c r="V45" s="242"/>
    </row>
    <row r="46" spans="1:22" ht="13.5" thickBot="1">
      <c r="A46" s="226" t="s">
        <v>156</v>
      </c>
      <c r="B46" s="227"/>
      <c r="C46" s="514"/>
      <c r="D46" s="529">
        <v>0</v>
      </c>
      <c r="E46" s="529">
        <v>0</v>
      </c>
      <c r="F46" s="529">
        <v>0</v>
      </c>
      <c r="G46" s="529">
        <v>0</v>
      </c>
      <c r="H46" s="243">
        <v>0</v>
      </c>
      <c r="I46" s="243">
        <v>0</v>
      </c>
      <c r="J46" s="412"/>
      <c r="K46" s="242"/>
      <c r="L46" s="529">
        <v>0</v>
      </c>
      <c r="M46" s="529">
        <v>0</v>
      </c>
      <c r="N46" s="529">
        <v>0</v>
      </c>
      <c r="O46" s="529">
        <v>0</v>
      </c>
      <c r="P46" s="243">
        <v>0</v>
      </c>
      <c r="Q46" s="243">
        <v>0</v>
      </c>
      <c r="R46" s="412"/>
      <c r="S46" s="529"/>
      <c r="T46" s="243"/>
      <c r="U46" s="517"/>
      <c r="V46" s="242"/>
    </row>
    <row r="47" spans="6:11" ht="12.75">
      <c r="F47" s="339"/>
      <c r="G47" s="339"/>
      <c r="H47" s="339"/>
      <c r="I47" s="339"/>
      <c r="J47" s="339"/>
      <c r="K47" s="339"/>
    </row>
    <row r="48" spans="1:11" ht="12.75">
      <c r="A48" s="1087" t="s">
        <v>157</v>
      </c>
      <c r="B48" s="1087"/>
      <c r="C48" s="1087"/>
      <c r="D48" s="1087"/>
      <c r="E48" s="316"/>
      <c r="F48" s="316"/>
      <c r="G48" s="768"/>
      <c r="H48" s="768"/>
      <c r="I48" s="768"/>
      <c r="J48" s="316"/>
      <c r="K48" s="316"/>
    </row>
    <row r="49" spans="1:3" ht="12.75">
      <c r="A49" s="1087"/>
      <c r="B49" s="1087"/>
      <c r="C49" s="1087"/>
    </row>
    <row r="50" spans="4:11" ht="12.75">
      <c r="D50" s="339">
        <v>0</v>
      </c>
      <c r="E50" s="339"/>
      <c r="F50" s="339"/>
      <c r="G50" s="339">
        <f>G48-G49</f>
        <v>0</v>
      </c>
      <c r="H50" s="339"/>
      <c r="I50" s="339"/>
      <c r="J50" s="339"/>
      <c r="K50" s="339"/>
    </row>
  </sheetData>
  <sheetProtection/>
  <mergeCells count="8">
    <mergeCell ref="A3:S3"/>
    <mergeCell ref="L1:S1"/>
    <mergeCell ref="A49:C49"/>
    <mergeCell ref="A48:D48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M18"/>
  <sheetViews>
    <sheetView zoomScalePageLayoutView="0" workbookViewId="0" topLeftCell="A1">
      <selection activeCell="AJ8" sqref="AJ8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customWidth="1"/>
    <col min="37" max="38" width="16.140625" style="22" customWidth="1"/>
    <col min="39" max="39" width="14.140625" style="22" customWidth="1"/>
    <col min="40" max="16384" width="9.140625" style="22" customWidth="1"/>
  </cols>
  <sheetData>
    <row r="2" spans="4:9" ht="12.75">
      <c r="D2" s="1096" t="s">
        <v>205</v>
      </c>
      <c r="E2" s="1096"/>
      <c r="F2" s="392"/>
      <c r="G2" s="392"/>
      <c r="H2" s="392"/>
      <c r="I2" s="392"/>
    </row>
    <row r="4" spans="1:9" ht="19.5">
      <c r="A4" s="1100" t="s">
        <v>550</v>
      </c>
      <c r="B4" s="1100"/>
      <c r="C4" s="1100"/>
      <c r="D4" s="1100"/>
      <c r="E4" s="1100"/>
      <c r="F4" s="393"/>
      <c r="G4" s="393"/>
      <c r="H4" s="393"/>
      <c r="I4" s="393"/>
    </row>
    <row r="5" spans="1:9" ht="19.5">
      <c r="A5" s="393"/>
      <c r="B5" s="393"/>
      <c r="C5" s="393"/>
      <c r="D5" s="393"/>
      <c r="E5" s="393"/>
      <c r="F5" s="393"/>
      <c r="G5" s="393"/>
      <c r="H5" s="393"/>
      <c r="I5" s="393"/>
    </row>
    <row r="6" spans="2:11" ht="20.25" customHeight="1" thickBot="1">
      <c r="B6" s="1101" t="s">
        <v>5</v>
      </c>
      <c r="C6" s="1101"/>
      <c r="D6" s="1101"/>
      <c r="E6" s="1101"/>
      <c r="F6" s="1101"/>
      <c r="G6" s="1101"/>
      <c r="H6" s="1101"/>
      <c r="I6" s="1101"/>
      <c r="J6" s="1109" t="s">
        <v>251</v>
      </c>
      <c r="K6" s="1109"/>
    </row>
    <row r="7" spans="1:39" ht="36.75" customHeight="1">
      <c r="A7" s="1110" t="s">
        <v>4</v>
      </c>
      <c r="B7" s="1097" t="s">
        <v>551</v>
      </c>
      <c r="C7" s="1098"/>
      <c r="D7" s="1098"/>
      <c r="E7" s="1099"/>
      <c r="F7" s="1102" t="s">
        <v>267</v>
      </c>
      <c r="G7" s="1098"/>
      <c r="H7" s="1098"/>
      <c r="I7" s="1099"/>
      <c r="J7" s="1112" t="s">
        <v>256</v>
      </c>
      <c r="K7" s="1113"/>
      <c r="L7" s="1097" t="s">
        <v>481</v>
      </c>
      <c r="M7" s="1098"/>
      <c r="N7" s="1098"/>
      <c r="O7" s="1099"/>
      <c r="P7" s="1097" t="s">
        <v>251</v>
      </c>
      <c r="Q7" s="1098"/>
      <c r="R7" s="1098"/>
      <c r="S7" s="1099"/>
      <c r="T7" s="1097" t="s">
        <v>480</v>
      </c>
      <c r="U7" s="1098"/>
      <c r="V7" s="1098"/>
      <c r="W7" s="1099"/>
      <c r="X7" s="1097" t="s">
        <v>510</v>
      </c>
      <c r="Y7" s="1098"/>
      <c r="Z7" s="1098"/>
      <c r="AA7" s="1099"/>
      <c r="AB7" s="1097" t="s">
        <v>511</v>
      </c>
      <c r="AC7" s="1098"/>
      <c r="AD7" s="1098"/>
      <c r="AE7" s="1099"/>
      <c r="AF7" s="1097" t="s">
        <v>526</v>
      </c>
      <c r="AG7" s="1098"/>
      <c r="AH7" s="1098"/>
      <c r="AI7" s="1099"/>
      <c r="AJ7" s="1097" t="s">
        <v>581</v>
      </c>
      <c r="AK7" s="1098"/>
      <c r="AL7" s="1098"/>
      <c r="AM7" s="1099"/>
    </row>
    <row r="8" spans="1:39" ht="41.25" customHeight="1" thickBot="1">
      <c r="A8" s="1111"/>
      <c r="B8" s="27" t="s">
        <v>32</v>
      </c>
      <c r="C8" s="27" t="s">
        <v>213</v>
      </c>
      <c r="D8" s="27" t="s">
        <v>214</v>
      </c>
      <c r="E8" s="28" t="s">
        <v>1</v>
      </c>
      <c r="F8" s="576" t="s">
        <v>32</v>
      </c>
      <c r="G8" s="27" t="s">
        <v>213</v>
      </c>
      <c r="H8" s="27" t="s">
        <v>214</v>
      </c>
      <c r="I8" s="28" t="s">
        <v>1</v>
      </c>
      <c r="J8" s="405" t="s">
        <v>251</v>
      </c>
      <c r="K8" s="406" t="s">
        <v>252</v>
      </c>
      <c r="L8" s="27" t="s">
        <v>32</v>
      </c>
      <c r="M8" s="27" t="s">
        <v>213</v>
      </c>
      <c r="N8" s="27" t="s">
        <v>214</v>
      </c>
      <c r="O8" s="28" t="s">
        <v>1</v>
      </c>
      <c r="P8" s="27" t="s">
        <v>32</v>
      </c>
      <c r="Q8" s="27" t="s">
        <v>213</v>
      </c>
      <c r="R8" s="27" t="s">
        <v>214</v>
      </c>
      <c r="S8" s="28" t="s">
        <v>1</v>
      </c>
      <c r="T8" s="27" t="s">
        <v>32</v>
      </c>
      <c r="U8" s="27" t="s">
        <v>213</v>
      </c>
      <c r="V8" s="27" t="s">
        <v>214</v>
      </c>
      <c r="W8" s="28" t="s">
        <v>1</v>
      </c>
      <c r="X8" s="27" t="s">
        <v>32</v>
      </c>
      <c r="Y8" s="27" t="s">
        <v>213</v>
      </c>
      <c r="Z8" s="27" t="s">
        <v>214</v>
      </c>
      <c r="AA8" s="28" t="s">
        <v>1</v>
      </c>
      <c r="AB8" s="27" t="s">
        <v>32</v>
      </c>
      <c r="AC8" s="27" t="s">
        <v>213</v>
      </c>
      <c r="AD8" s="27" t="s">
        <v>214</v>
      </c>
      <c r="AE8" s="28" t="s">
        <v>1</v>
      </c>
      <c r="AF8" s="27" t="s">
        <v>32</v>
      </c>
      <c r="AG8" s="27" t="s">
        <v>213</v>
      </c>
      <c r="AH8" s="27" t="s">
        <v>214</v>
      </c>
      <c r="AI8" s="28" t="s">
        <v>1</v>
      </c>
      <c r="AJ8" s="27" t="s">
        <v>32</v>
      </c>
      <c r="AK8" s="27" t="s">
        <v>213</v>
      </c>
      <c r="AL8" s="27" t="s">
        <v>214</v>
      </c>
      <c r="AM8" s="28" t="s">
        <v>1</v>
      </c>
    </row>
    <row r="9" spans="1:39" ht="30" customHeight="1">
      <c r="A9" s="23" t="s">
        <v>223</v>
      </c>
      <c r="B9" s="144">
        <v>19</v>
      </c>
      <c r="C9" s="144">
        <v>1</v>
      </c>
      <c r="D9" s="145">
        <v>2</v>
      </c>
      <c r="E9" s="308">
        <f>SUM(B9:C9)</f>
        <v>20</v>
      </c>
      <c r="F9" s="577"/>
      <c r="G9" s="144"/>
      <c r="H9" s="145"/>
      <c r="I9" s="307"/>
      <c r="J9" s="403"/>
      <c r="K9" s="404">
        <f>J9/E9</f>
        <v>0</v>
      </c>
      <c r="L9" s="144"/>
      <c r="M9" s="144"/>
      <c r="N9" s="145"/>
      <c r="O9" s="308"/>
      <c r="P9" s="144">
        <v>19</v>
      </c>
      <c r="Q9" s="144">
        <v>1.75</v>
      </c>
      <c r="R9" s="145">
        <v>2</v>
      </c>
      <c r="S9" s="308">
        <f>SUM(P9:Q9)</f>
        <v>20.75</v>
      </c>
      <c r="T9" s="144"/>
      <c r="U9" s="144"/>
      <c r="V9" s="145"/>
      <c r="W9" s="308">
        <f>SUM(T9:U9)</f>
        <v>0</v>
      </c>
      <c r="X9" s="144"/>
      <c r="Y9" s="144"/>
      <c r="Z9" s="145"/>
      <c r="AA9" s="308">
        <f>SUM(X9:Y9)</f>
        <v>0</v>
      </c>
      <c r="AB9" s="144">
        <v>18</v>
      </c>
      <c r="AC9" s="144">
        <v>1</v>
      </c>
      <c r="AD9" s="145">
        <v>2</v>
      </c>
      <c r="AE9" s="308">
        <f>SUM(AB9:AC9)</f>
        <v>19</v>
      </c>
      <c r="AF9" s="144"/>
      <c r="AG9" s="144"/>
      <c r="AH9" s="145"/>
      <c r="AI9" s="308">
        <f>SUM(AF9:AG9)</f>
        <v>0</v>
      </c>
      <c r="AJ9" s="144">
        <v>19</v>
      </c>
      <c r="AK9" s="144">
        <v>1</v>
      </c>
      <c r="AL9" s="145">
        <v>2</v>
      </c>
      <c r="AM9" s="308">
        <f>SUM(AJ9:AK9)</f>
        <v>20</v>
      </c>
    </row>
    <row r="10" spans="1:39" ht="30" customHeight="1">
      <c r="A10" s="23" t="s">
        <v>224</v>
      </c>
      <c r="B10" s="144">
        <v>3</v>
      </c>
      <c r="C10" s="144">
        <v>4.5</v>
      </c>
      <c r="D10" s="144">
        <v>0</v>
      </c>
      <c r="E10" s="308">
        <f>SUM(B10:C10)</f>
        <v>7.5</v>
      </c>
      <c r="F10" s="577"/>
      <c r="G10" s="144"/>
      <c r="H10" s="144"/>
      <c r="I10" s="308"/>
      <c r="J10" s="401"/>
      <c r="K10" s="402">
        <f>J10/E10</f>
        <v>0</v>
      </c>
      <c r="L10" s="144"/>
      <c r="M10" s="144"/>
      <c r="N10" s="144"/>
      <c r="O10" s="308"/>
      <c r="P10" s="144">
        <v>3</v>
      </c>
      <c r="Q10" s="144">
        <v>6.5</v>
      </c>
      <c r="R10" s="144">
        <v>0</v>
      </c>
      <c r="S10" s="308">
        <f>SUM(P10:Q10)</f>
        <v>9.5</v>
      </c>
      <c r="T10" s="144"/>
      <c r="U10" s="144"/>
      <c r="V10" s="144"/>
      <c r="W10" s="308">
        <f>SUM(T10:U10)</f>
        <v>0</v>
      </c>
      <c r="X10" s="144"/>
      <c r="Y10" s="144"/>
      <c r="Z10" s="144"/>
      <c r="AA10" s="308">
        <f>SUM(X10:Y10)</f>
        <v>0</v>
      </c>
      <c r="AB10" s="144">
        <v>3</v>
      </c>
      <c r="AC10" s="144">
        <v>4.5</v>
      </c>
      <c r="AD10" s="144">
        <v>0</v>
      </c>
      <c r="AE10" s="308">
        <f>SUM(AB10:AC10)</f>
        <v>7.5</v>
      </c>
      <c r="AF10" s="144"/>
      <c r="AG10" s="144"/>
      <c r="AH10" s="144"/>
      <c r="AI10" s="308">
        <f>SUM(AF10:AG10)</f>
        <v>0</v>
      </c>
      <c r="AJ10" s="144">
        <v>3</v>
      </c>
      <c r="AK10" s="144">
        <v>4.5</v>
      </c>
      <c r="AL10" s="144">
        <v>0</v>
      </c>
      <c r="AM10" s="308">
        <f>SUM(AJ10:AK10)</f>
        <v>7.5</v>
      </c>
    </row>
    <row r="11" spans="1:39" ht="30" customHeight="1" thickBot="1">
      <c r="A11" s="143" t="s">
        <v>225</v>
      </c>
      <c r="B11" s="146">
        <v>14</v>
      </c>
      <c r="C11" s="146">
        <v>8</v>
      </c>
      <c r="D11" s="146">
        <v>3</v>
      </c>
      <c r="E11" s="308">
        <f>SUM(B11:C11)</f>
        <v>22</v>
      </c>
      <c r="F11" s="578"/>
      <c r="G11" s="146"/>
      <c r="H11" s="146"/>
      <c r="I11" s="309"/>
      <c r="J11" s="407"/>
      <c r="K11" s="408">
        <f>J11/E11</f>
        <v>0</v>
      </c>
      <c r="L11" s="146"/>
      <c r="M11" s="146"/>
      <c r="N11" s="146"/>
      <c r="O11" s="308"/>
      <c r="P11" s="146">
        <v>15</v>
      </c>
      <c r="Q11" s="146">
        <v>12</v>
      </c>
      <c r="R11" s="146">
        <v>3</v>
      </c>
      <c r="S11" s="308">
        <f>SUM(P11:Q11)</f>
        <v>27</v>
      </c>
      <c r="T11" s="146"/>
      <c r="U11" s="146"/>
      <c r="V11" s="146"/>
      <c r="W11" s="308">
        <f>SUM(T11:U11)</f>
        <v>0</v>
      </c>
      <c r="X11" s="146"/>
      <c r="Y11" s="146"/>
      <c r="Z11" s="146"/>
      <c r="AA11" s="308">
        <f>SUM(X11:Y11)</f>
        <v>0</v>
      </c>
      <c r="AB11" s="146">
        <v>15</v>
      </c>
      <c r="AC11" s="146">
        <v>10</v>
      </c>
      <c r="AD11" s="146">
        <v>3</v>
      </c>
      <c r="AE11" s="308">
        <f>SUM(AB11:AC11)</f>
        <v>25</v>
      </c>
      <c r="AF11" s="146"/>
      <c r="AG11" s="146"/>
      <c r="AH11" s="146"/>
      <c r="AI11" s="308">
        <f>SUM(AF11:AG11)</f>
        <v>0</v>
      </c>
      <c r="AJ11" s="146">
        <v>14</v>
      </c>
      <c r="AK11" s="146">
        <v>8</v>
      </c>
      <c r="AL11" s="146">
        <v>3</v>
      </c>
      <c r="AM11" s="308">
        <f>SUM(AJ11:AK11)</f>
        <v>22</v>
      </c>
    </row>
    <row r="12" spans="1:39" ht="54.75" customHeight="1" thickBot="1">
      <c r="A12" s="142" t="s">
        <v>28</v>
      </c>
      <c r="B12" s="265">
        <f aca="true" t="shared" si="0" ref="B12:J12">SUM(B9:B11)</f>
        <v>36</v>
      </c>
      <c r="C12" s="265">
        <f t="shared" si="0"/>
        <v>13.5</v>
      </c>
      <c r="D12" s="265">
        <f t="shared" si="0"/>
        <v>5</v>
      </c>
      <c r="E12" s="310">
        <f t="shared" si="0"/>
        <v>49.5</v>
      </c>
      <c r="F12" s="579">
        <f t="shared" si="0"/>
        <v>0</v>
      </c>
      <c r="G12" s="265">
        <f t="shared" si="0"/>
        <v>0</v>
      </c>
      <c r="H12" s="265">
        <f t="shared" si="0"/>
        <v>0</v>
      </c>
      <c r="I12" s="310">
        <f t="shared" si="0"/>
        <v>0</v>
      </c>
      <c r="J12" s="409">
        <f t="shared" si="0"/>
        <v>0</v>
      </c>
      <c r="K12" s="410">
        <f>J12/E12</f>
        <v>0</v>
      </c>
      <c r="L12" s="265">
        <f aca="true" t="shared" si="1" ref="L12:AA12">SUM(L9:L11)</f>
        <v>0</v>
      </c>
      <c r="M12" s="265">
        <f t="shared" si="1"/>
        <v>0</v>
      </c>
      <c r="N12" s="265">
        <f t="shared" si="1"/>
        <v>0</v>
      </c>
      <c r="O12" s="310">
        <f t="shared" si="1"/>
        <v>0</v>
      </c>
      <c r="P12" s="265">
        <f t="shared" si="1"/>
        <v>37</v>
      </c>
      <c r="Q12" s="265">
        <f t="shared" si="1"/>
        <v>20.25</v>
      </c>
      <c r="R12" s="265">
        <f t="shared" si="1"/>
        <v>5</v>
      </c>
      <c r="S12" s="310">
        <f t="shared" si="1"/>
        <v>57.25</v>
      </c>
      <c r="T12" s="265">
        <f t="shared" si="1"/>
        <v>0</v>
      </c>
      <c r="U12" s="265">
        <f t="shared" si="1"/>
        <v>0</v>
      </c>
      <c r="V12" s="265">
        <f t="shared" si="1"/>
        <v>0</v>
      </c>
      <c r="W12" s="310">
        <f t="shared" si="1"/>
        <v>0</v>
      </c>
      <c r="X12" s="265">
        <f t="shared" si="1"/>
        <v>0</v>
      </c>
      <c r="Y12" s="265">
        <f t="shared" si="1"/>
        <v>0</v>
      </c>
      <c r="Z12" s="265">
        <f t="shared" si="1"/>
        <v>0</v>
      </c>
      <c r="AA12" s="310">
        <f t="shared" si="1"/>
        <v>0</v>
      </c>
      <c r="AB12" s="265">
        <f aca="true" t="shared" si="2" ref="AB12:AM12">SUM(AB9:AB11)</f>
        <v>36</v>
      </c>
      <c r="AC12" s="265">
        <f t="shared" si="2"/>
        <v>15.5</v>
      </c>
      <c r="AD12" s="265">
        <f t="shared" si="2"/>
        <v>5</v>
      </c>
      <c r="AE12" s="310">
        <f t="shared" si="2"/>
        <v>51.5</v>
      </c>
      <c r="AF12" s="265">
        <f t="shared" si="2"/>
        <v>0</v>
      </c>
      <c r="AG12" s="265">
        <f t="shared" si="2"/>
        <v>0</v>
      </c>
      <c r="AH12" s="265">
        <f t="shared" si="2"/>
        <v>0</v>
      </c>
      <c r="AI12" s="310">
        <f t="shared" si="2"/>
        <v>0</v>
      </c>
      <c r="AJ12" s="265">
        <f t="shared" si="2"/>
        <v>36</v>
      </c>
      <c r="AK12" s="265">
        <f t="shared" si="2"/>
        <v>13.5</v>
      </c>
      <c r="AL12" s="265">
        <f t="shared" si="2"/>
        <v>5</v>
      </c>
      <c r="AM12" s="310">
        <f t="shared" si="2"/>
        <v>49.5</v>
      </c>
    </row>
    <row r="13" ht="13.5" thickBot="1">
      <c r="K13" s="400"/>
    </row>
    <row r="14" spans="1:39" ht="30.75" customHeight="1" thickBot="1">
      <c r="A14" s="1103" t="s">
        <v>55</v>
      </c>
      <c r="B14" s="1104"/>
      <c r="C14" s="1104"/>
      <c r="D14" s="1105"/>
      <c r="E14" s="311">
        <v>16</v>
      </c>
      <c r="F14" s="311">
        <v>27</v>
      </c>
      <c r="G14" s="311">
        <v>27</v>
      </c>
      <c r="H14" s="311">
        <v>27</v>
      </c>
      <c r="I14" s="311">
        <v>27</v>
      </c>
      <c r="J14" s="311">
        <v>27</v>
      </c>
      <c r="K14" s="311">
        <v>27</v>
      </c>
      <c r="L14" s="1106"/>
      <c r="M14" s="1107"/>
      <c r="N14" s="1108"/>
      <c r="O14" s="311"/>
      <c r="P14" s="1106"/>
      <c r="Q14" s="1107"/>
      <c r="R14" s="1108"/>
      <c r="S14" s="311">
        <v>15</v>
      </c>
      <c r="T14" s="1106"/>
      <c r="U14" s="1107"/>
      <c r="V14" s="1108"/>
      <c r="W14" s="311"/>
      <c r="X14" s="1106"/>
      <c r="Y14" s="1107"/>
      <c r="Z14" s="1108"/>
      <c r="AA14" s="311"/>
      <c r="AB14" s="1106"/>
      <c r="AC14" s="1107"/>
      <c r="AD14" s="1108"/>
      <c r="AE14" s="311">
        <v>11</v>
      </c>
      <c r="AF14" s="1106"/>
      <c r="AG14" s="1107"/>
      <c r="AH14" s="1108"/>
      <c r="AI14" s="311"/>
      <c r="AJ14" s="1106"/>
      <c r="AK14" s="1107"/>
      <c r="AL14" s="1108"/>
      <c r="AM14" s="311">
        <v>17</v>
      </c>
    </row>
    <row r="16" ht="12.75">
      <c r="A16" s="42" t="s">
        <v>111</v>
      </c>
    </row>
    <row r="18" spans="5:9" ht="12.75">
      <c r="E18" s="306"/>
      <c r="F18" s="306"/>
      <c r="G18" s="306"/>
      <c r="H18" s="306"/>
      <c r="I18" s="306"/>
    </row>
  </sheetData>
  <sheetProtection/>
  <mergeCells count="23">
    <mergeCell ref="AJ7:AM7"/>
    <mergeCell ref="AJ14:AL14"/>
    <mergeCell ref="AF7:AI7"/>
    <mergeCell ref="AF14:AH14"/>
    <mergeCell ref="T7:W7"/>
    <mergeCell ref="T14:V14"/>
    <mergeCell ref="AB7:AE7"/>
    <mergeCell ref="P14:R14"/>
    <mergeCell ref="P7:S7"/>
    <mergeCell ref="AB14:AD14"/>
    <mergeCell ref="J6:K6"/>
    <mergeCell ref="L7:O7"/>
    <mergeCell ref="A7:A8"/>
    <mergeCell ref="J7:K7"/>
    <mergeCell ref="X7:AA7"/>
    <mergeCell ref="X14:Z14"/>
    <mergeCell ref="L14:N14"/>
    <mergeCell ref="D2:E2"/>
    <mergeCell ref="B7:E7"/>
    <mergeCell ref="A4:E4"/>
    <mergeCell ref="B6:I6"/>
    <mergeCell ref="F7:I7"/>
    <mergeCell ref="A14:D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70" zoomScaleNormal="70" workbookViewId="0" topLeftCell="A1">
      <selection activeCell="Z18" sqref="Z18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6" customWidth="1"/>
    <col min="4" max="4" width="17.421875" style="78" customWidth="1"/>
    <col min="5" max="5" width="14.140625" style="78" customWidth="1"/>
    <col min="6" max="10" width="14.140625" style="78" hidden="1" customWidth="1"/>
    <col min="11" max="11" width="20.28125" style="32" customWidth="1"/>
    <col min="12" max="12" width="15.28125" style="32" customWidth="1"/>
    <col min="13" max="17" width="15.28125" style="32" hidden="1" customWidth="1"/>
    <col min="18" max="18" width="18.28125" style="32" customWidth="1"/>
    <col min="19" max="19" width="13.28125" style="32" customWidth="1"/>
    <col min="20" max="23" width="9.140625" style="32" hidden="1" customWidth="1"/>
    <col min="24" max="24" width="4.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123" t="s">
        <v>64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Q1" s="1123"/>
      <c r="R1" s="1123"/>
      <c r="S1" s="61"/>
    </row>
    <row r="2" spans="1:19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61"/>
      <c r="L2" s="61"/>
      <c r="M2" s="61"/>
      <c r="N2" s="61"/>
      <c r="O2" s="61"/>
      <c r="P2" s="61"/>
      <c r="Q2" s="61"/>
      <c r="R2" s="61" t="s">
        <v>542</v>
      </c>
      <c r="S2" s="61"/>
    </row>
    <row r="3" spans="1:24" s="73" customFormat="1" ht="31.5" customHeight="1" thickBot="1">
      <c r="A3" s="25" t="s">
        <v>6</v>
      </c>
      <c r="B3" s="26" t="s">
        <v>38</v>
      </c>
      <c r="C3" s="487" t="s">
        <v>287</v>
      </c>
      <c r="D3" s="1114" t="s">
        <v>5</v>
      </c>
      <c r="E3" s="1115"/>
      <c r="F3" s="1115"/>
      <c r="G3" s="1115"/>
      <c r="H3" s="1115"/>
      <c r="I3" s="1115"/>
      <c r="J3" s="1116"/>
      <c r="K3" s="1117" t="s">
        <v>288</v>
      </c>
      <c r="L3" s="1118"/>
      <c r="M3" s="1118"/>
      <c r="N3" s="1118"/>
      <c r="O3" s="1119"/>
      <c r="P3" s="1119"/>
      <c r="Q3" s="1120"/>
      <c r="R3" s="1117" t="s">
        <v>29</v>
      </c>
      <c r="S3" s="1118"/>
      <c r="T3" s="1118"/>
      <c r="U3" s="1118"/>
      <c r="V3" s="1119"/>
      <c r="W3" s="1119"/>
      <c r="X3" s="1120"/>
    </row>
    <row r="4" spans="1:24" s="73" customFormat="1" ht="31.5" customHeight="1">
      <c r="A4" s="326"/>
      <c r="B4" s="327"/>
      <c r="C4" s="580"/>
      <c r="D4" s="823" t="s">
        <v>70</v>
      </c>
      <c r="E4" s="824" t="s">
        <v>242</v>
      </c>
      <c r="F4" s="824" t="s">
        <v>245</v>
      </c>
      <c r="G4" s="825" t="s">
        <v>248</v>
      </c>
      <c r="H4" s="923" t="s">
        <v>264</v>
      </c>
      <c r="I4" s="923" t="s">
        <v>270</v>
      </c>
      <c r="J4" s="826" t="s">
        <v>252</v>
      </c>
      <c r="K4" s="823" t="s">
        <v>70</v>
      </c>
      <c r="L4" s="824" t="s">
        <v>242</v>
      </c>
      <c r="M4" s="824" t="s">
        <v>245</v>
      </c>
      <c r="N4" s="825" t="s">
        <v>248</v>
      </c>
      <c r="O4" s="923" t="s">
        <v>264</v>
      </c>
      <c r="P4" s="923" t="s">
        <v>270</v>
      </c>
      <c r="Q4" s="826" t="s">
        <v>252</v>
      </c>
      <c r="R4" s="823" t="s">
        <v>70</v>
      </c>
      <c r="S4" s="824" t="s">
        <v>242</v>
      </c>
      <c r="T4" s="824" t="s">
        <v>245</v>
      </c>
      <c r="U4" s="825" t="s">
        <v>248</v>
      </c>
      <c r="V4" s="923" t="s">
        <v>264</v>
      </c>
      <c r="W4" s="923" t="s">
        <v>270</v>
      </c>
      <c r="X4" s="826" t="s">
        <v>252</v>
      </c>
    </row>
    <row r="5" spans="1:24" ht="29.25" customHeight="1" thickBot="1">
      <c r="A5" s="60">
        <v>1</v>
      </c>
      <c r="B5" s="86" t="s">
        <v>552</v>
      </c>
      <c r="C5" s="581" t="s">
        <v>217</v>
      </c>
      <c r="D5" s="588">
        <v>50000</v>
      </c>
      <c r="E5" s="588">
        <v>50000</v>
      </c>
      <c r="F5" s="588"/>
      <c r="G5" s="588"/>
      <c r="H5" s="588"/>
      <c r="I5" s="588"/>
      <c r="J5" s="593"/>
      <c r="K5" s="588">
        <v>0</v>
      </c>
      <c r="L5" s="588">
        <v>0</v>
      </c>
      <c r="M5" s="588"/>
      <c r="N5" s="588"/>
      <c r="O5" s="588"/>
      <c r="P5" s="588"/>
      <c r="Q5" s="593"/>
      <c r="R5" s="588">
        <v>50000</v>
      </c>
      <c r="S5" s="588">
        <v>50000</v>
      </c>
      <c r="T5" s="588"/>
      <c r="U5" s="588"/>
      <c r="V5" s="588"/>
      <c r="W5" s="588"/>
      <c r="X5" s="593" t="e">
        <f>V5/U5</f>
        <v>#DIV/0!</v>
      </c>
    </row>
    <row r="6" spans="1:24" ht="29.25" customHeight="1" hidden="1" thickBot="1">
      <c r="A6" s="60">
        <v>2</v>
      </c>
      <c r="B6" s="86" t="s">
        <v>482</v>
      </c>
      <c r="C6" s="581" t="s">
        <v>217</v>
      </c>
      <c r="D6" s="589"/>
      <c r="E6" s="589"/>
      <c r="F6" s="589"/>
      <c r="G6" s="589"/>
      <c r="H6" s="589"/>
      <c r="I6" s="589"/>
      <c r="J6" s="593"/>
      <c r="K6" s="594"/>
      <c r="L6" s="594"/>
      <c r="M6" s="594"/>
      <c r="N6" s="829"/>
      <c r="O6" s="926"/>
      <c r="P6" s="926"/>
      <c r="Q6" s="593"/>
      <c r="R6" s="594"/>
      <c r="S6" s="594"/>
      <c r="T6" s="594"/>
      <c r="U6" s="594"/>
      <c r="V6" s="594"/>
      <c r="W6" s="594"/>
      <c r="X6" s="593" t="e">
        <f>V6/U6</f>
        <v>#DIV/0!</v>
      </c>
    </row>
    <row r="7" spans="1:24" ht="29.25" customHeight="1" hidden="1">
      <c r="A7" s="60">
        <v>3</v>
      </c>
      <c r="B7" s="90" t="s">
        <v>483</v>
      </c>
      <c r="C7" s="582" t="s">
        <v>217</v>
      </c>
      <c r="D7" s="590"/>
      <c r="E7" s="590"/>
      <c r="F7" s="590"/>
      <c r="G7" s="590"/>
      <c r="H7" s="590"/>
      <c r="I7" s="590"/>
      <c r="J7" s="593"/>
      <c r="K7" s="595"/>
      <c r="L7" s="595"/>
      <c r="M7" s="595"/>
      <c r="N7" s="830"/>
      <c r="O7" s="927"/>
      <c r="P7" s="927"/>
      <c r="Q7" s="593"/>
      <c r="R7" s="595"/>
      <c r="S7" s="595"/>
      <c r="T7" s="595"/>
      <c r="U7" s="595"/>
      <c r="V7" s="595"/>
      <c r="W7" s="595"/>
      <c r="X7" s="593" t="e">
        <f>V7/U7</f>
        <v>#DIV/0!</v>
      </c>
    </row>
    <row r="8" spans="1:24" ht="29.25" customHeight="1" hidden="1">
      <c r="A8" s="60">
        <v>4</v>
      </c>
      <c r="B8" s="86" t="s">
        <v>512</v>
      </c>
      <c r="C8" s="582" t="s">
        <v>217</v>
      </c>
      <c r="D8" s="591"/>
      <c r="E8" s="591"/>
      <c r="F8" s="591"/>
      <c r="G8" s="75"/>
      <c r="H8" s="75"/>
      <c r="I8" s="75"/>
      <c r="J8" s="593"/>
      <c r="K8" s="595"/>
      <c r="L8" s="595"/>
      <c r="M8" s="595"/>
      <c r="N8" s="830"/>
      <c r="O8" s="927"/>
      <c r="P8" s="927"/>
      <c r="Q8" s="593"/>
      <c r="R8" s="595"/>
      <c r="S8" s="595"/>
      <c r="T8" s="595"/>
      <c r="U8" s="75"/>
      <c r="V8" s="75"/>
      <c r="W8" s="75"/>
      <c r="X8" s="593" t="e">
        <f>V8/U8</f>
        <v>#DIV/0!</v>
      </c>
    </row>
    <row r="9" spans="1:24" ht="29.25" customHeight="1" hidden="1">
      <c r="A9" s="60">
        <v>5</v>
      </c>
      <c r="B9" s="88" t="s">
        <v>513</v>
      </c>
      <c r="C9" s="582" t="s">
        <v>217</v>
      </c>
      <c r="D9" s="591"/>
      <c r="E9" s="591"/>
      <c r="F9" s="591"/>
      <c r="G9" s="75"/>
      <c r="H9" s="75"/>
      <c r="I9" s="75"/>
      <c r="J9" s="593"/>
      <c r="K9" s="595"/>
      <c r="L9" s="595"/>
      <c r="M9" s="595"/>
      <c r="N9" s="830"/>
      <c r="O9" s="927"/>
      <c r="P9" s="927"/>
      <c r="Q9" s="593"/>
      <c r="R9" s="595"/>
      <c r="S9" s="595"/>
      <c r="T9" s="595"/>
      <c r="U9" s="75"/>
      <c r="V9" s="75"/>
      <c r="W9" s="75"/>
      <c r="X9" s="593" t="e">
        <f>V9/U9</f>
        <v>#DIV/0!</v>
      </c>
    </row>
    <row r="10" spans="1:24" ht="29.25" customHeight="1" hidden="1">
      <c r="A10" s="60">
        <v>6</v>
      </c>
      <c r="B10" s="88" t="s">
        <v>527</v>
      </c>
      <c r="C10" s="582" t="s">
        <v>217</v>
      </c>
      <c r="D10" s="591"/>
      <c r="E10" s="591"/>
      <c r="F10" s="591"/>
      <c r="G10" s="75"/>
      <c r="H10" s="75"/>
      <c r="I10" s="75"/>
      <c r="J10" s="593"/>
      <c r="K10" s="595"/>
      <c r="L10" s="595"/>
      <c r="M10" s="595"/>
      <c r="N10" s="830"/>
      <c r="O10" s="927"/>
      <c r="P10" s="927"/>
      <c r="Q10" s="593"/>
      <c r="R10" s="595"/>
      <c r="S10" s="595"/>
      <c r="T10" s="595"/>
      <c r="U10" s="830"/>
      <c r="V10" s="927"/>
      <c r="W10" s="927"/>
      <c r="X10" s="593"/>
    </row>
    <row r="11" spans="1:24" ht="29.25" customHeight="1" hidden="1">
      <c r="A11" s="60">
        <v>7</v>
      </c>
      <c r="B11" s="86" t="s">
        <v>528</v>
      </c>
      <c r="C11" s="582" t="s">
        <v>217</v>
      </c>
      <c r="D11" s="591"/>
      <c r="E11" s="591"/>
      <c r="F11" s="591"/>
      <c r="G11" s="75"/>
      <c r="H11" s="75"/>
      <c r="I11" s="75"/>
      <c r="J11" s="593"/>
      <c r="K11" s="595"/>
      <c r="L11" s="595"/>
      <c r="M11" s="595"/>
      <c r="N11" s="830"/>
      <c r="O11" s="927"/>
      <c r="P11" s="927"/>
      <c r="Q11" s="593"/>
      <c r="R11" s="595"/>
      <c r="S11" s="595"/>
      <c r="T11" s="595"/>
      <c r="U11" s="830"/>
      <c r="V11" s="927"/>
      <c r="W11" s="927"/>
      <c r="X11" s="593"/>
    </row>
    <row r="12" spans="1:24" ht="29.25" customHeight="1" hidden="1" thickBot="1">
      <c r="A12" s="60">
        <v>8</v>
      </c>
      <c r="B12" s="89" t="s">
        <v>529</v>
      </c>
      <c r="C12" s="582" t="s">
        <v>217</v>
      </c>
      <c r="D12" s="591"/>
      <c r="E12" s="591"/>
      <c r="F12" s="591"/>
      <c r="G12" s="75"/>
      <c r="H12" s="75"/>
      <c r="I12" s="75"/>
      <c r="J12" s="593"/>
      <c r="K12" s="595"/>
      <c r="L12" s="595"/>
      <c r="M12" s="595"/>
      <c r="N12" s="830"/>
      <c r="O12" s="927"/>
      <c r="P12" s="927"/>
      <c r="Q12" s="593"/>
      <c r="R12" s="595"/>
      <c r="S12" s="595"/>
      <c r="T12" s="595"/>
      <c r="U12" s="830"/>
      <c r="V12" s="927"/>
      <c r="W12" s="927"/>
      <c r="X12" s="593"/>
    </row>
    <row r="13" spans="1:24" ht="29.25" customHeight="1" hidden="1">
      <c r="A13" s="60">
        <v>9</v>
      </c>
      <c r="B13" s="86"/>
      <c r="C13" s="582"/>
      <c r="D13" s="591"/>
      <c r="E13" s="591"/>
      <c r="F13" s="591"/>
      <c r="G13" s="75"/>
      <c r="H13" s="75"/>
      <c r="I13" s="75"/>
      <c r="J13" s="593" t="e">
        <f>G13/E13</f>
        <v>#DIV/0!</v>
      </c>
      <c r="K13" s="595"/>
      <c r="L13" s="595"/>
      <c r="M13" s="595"/>
      <c r="N13" s="830"/>
      <c r="O13" s="927"/>
      <c r="P13" s="927"/>
      <c r="Q13" s="593" t="e">
        <f>N13/L13</f>
        <v>#DIV/0!</v>
      </c>
      <c r="R13" s="595"/>
      <c r="S13" s="595"/>
      <c r="T13" s="595"/>
      <c r="U13" s="830"/>
      <c r="V13" s="927"/>
      <c r="W13" s="927"/>
      <c r="X13" s="593" t="e">
        <f>U13/S13</f>
        <v>#DIV/0!</v>
      </c>
    </row>
    <row r="14" spans="1:24" ht="29.25" customHeight="1" hidden="1">
      <c r="A14" s="60">
        <v>10</v>
      </c>
      <c r="B14" s="88"/>
      <c r="C14" s="582"/>
      <c r="D14" s="591"/>
      <c r="E14" s="591"/>
      <c r="F14" s="591"/>
      <c r="G14" s="75"/>
      <c r="H14" s="75"/>
      <c r="I14" s="75"/>
      <c r="J14" s="593" t="e">
        <f>G14/E14</f>
        <v>#DIV/0!</v>
      </c>
      <c r="K14" s="595"/>
      <c r="L14" s="595"/>
      <c r="M14" s="595"/>
      <c r="N14" s="830"/>
      <c r="O14" s="927"/>
      <c r="P14" s="927"/>
      <c r="Q14" s="593" t="e">
        <f>N14/L14</f>
        <v>#DIV/0!</v>
      </c>
      <c r="R14" s="595"/>
      <c r="S14" s="595"/>
      <c r="T14" s="595"/>
      <c r="U14" s="830"/>
      <c r="V14" s="927"/>
      <c r="W14" s="927"/>
      <c r="X14" s="593" t="e">
        <f>U14/S14</f>
        <v>#DIV/0!</v>
      </c>
    </row>
    <row r="15" spans="1:24" ht="29.25" customHeight="1" hidden="1" thickBot="1">
      <c r="A15" s="60">
        <v>11</v>
      </c>
      <c r="B15" s="88"/>
      <c r="C15" s="582"/>
      <c r="D15" s="591"/>
      <c r="E15" s="591"/>
      <c r="F15" s="591"/>
      <c r="G15" s="75"/>
      <c r="H15" s="75"/>
      <c r="I15" s="75"/>
      <c r="J15" s="593" t="e">
        <f>G15/E15</f>
        <v>#DIV/0!</v>
      </c>
      <c r="K15" s="595"/>
      <c r="L15" s="595"/>
      <c r="M15" s="595"/>
      <c r="N15" s="830"/>
      <c r="O15" s="927"/>
      <c r="P15" s="927"/>
      <c r="Q15" s="593" t="e">
        <f>N15/L15</f>
        <v>#DIV/0!</v>
      </c>
      <c r="R15" s="595"/>
      <c r="S15" s="595"/>
      <c r="T15" s="595"/>
      <c r="U15" s="830"/>
      <c r="V15" s="927"/>
      <c r="W15" s="927"/>
      <c r="X15" s="593" t="e">
        <f>U15/S15</f>
        <v>#DIV/0!</v>
      </c>
    </row>
    <row r="16" spans="1:24" ht="31.5" customHeight="1" thickBot="1">
      <c r="A16" s="1121" t="s">
        <v>1</v>
      </c>
      <c r="B16" s="1124"/>
      <c r="C16" s="583"/>
      <c r="D16" s="592">
        <f>SUM(D5:D11)</f>
        <v>50000</v>
      </c>
      <c r="E16" s="592">
        <f>SUM(E5:E11)</f>
        <v>50000</v>
      </c>
      <c r="F16" s="592">
        <f>SUM(F5:F11)</f>
        <v>0</v>
      </c>
      <c r="G16" s="827">
        <f>SUM(G5:G11)</f>
        <v>0</v>
      </c>
      <c r="H16" s="827">
        <f>SUM(H5:H11)</f>
        <v>0</v>
      </c>
      <c r="I16" s="827">
        <f>SUM(I5:I12)</f>
        <v>0</v>
      </c>
      <c r="J16" s="828" t="e">
        <f>H16/G16</f>
        <v>#DIV/0!</v>
      </c>
      <c r="K16" s="592">
        <f aca="true" t="shared" si="0" ref="K16:P16">SUM(K5:K15)</f>
        <v>0</v>
      </c>
      <c r="L16" s="592">
        <f t="shared" si="0"/>
        <v>0</v>
      </c>
      <c r="M16" s="592">
        <f t="shared" si="0"/>
        <v>0</v>
      </c>
      <c r="N16" s="827">
        <f t="shared" si="0"/>
        <v>0</v>
      </c>
      <c r="O16" s="827">
        <f t="shared" si="0"/>
        <v>0</v>
      </c>
      <c r="P16" s="827">
        <f t="shared" si="0"/>
        <v>0</v>
      </c>
      <c r="Q16" s="828" t="e">
        <f>O16/N16</f>
        <v>#DIV/0!</v>
      </c>
      <c r="R16" s="592">
        <f aca="true" t="shared" si="1" ref="R16:W16">SUM(R5:R15)</f>
        <v>50000</v>
      </c>
      <c r="S16" s="592">
        <f t="shared" si="1"/>
        <v>50000</v>
      </c>
      <c r="T16" s="592">
        <f t="shared" si="1"/>
        <v>0</v>
      </c>
      <c r="U16" s="827">
        <f t="shared" si="1"/>
        <v>0</v>
      </c>
      <c r="V16" s="827">
        <f t="shared" si="1"/>
        <v>0</v>
      </c>
      <c r="W16" s="827">
        <f t="shared" si="1"/>
        <v>0</v>
      </c>
      <c r="X16" s="828" t="e">
        <f>V16/U16</f>
        <v>#DIV/0!</v>
      </c>
    </row>
    <row r="17" spans="1:18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4.25">
      <c r="A18" s="1123" t="s">
        <v>65</v>
      </c>
      <c r="B18" s="1123"/>
      <c r="C18" s="1123"/>
      <c r="D18" s="1123"/>
      <c r="E18" s="1123"/>
      <c r="F18" s="1123"/>
      <c r="G18" s="1123"/>
      <c r="H18" s="1123"/>
      <c r="I18" s="1123"/>
      <c r="J18" s="1123"/>
      <c r="K18" s="1123"/>
      <c r="L18" s="1123"/>
      <c r="M18" s="1123"/>
      <c r="N18" s="1123"/>
      <c r="O18" s="1123"/>
      <c r="P18" s="1123"/>
      <c r="Q18" s="1123"/>
      <c r="R18" s="1123"/>
    </row>
    <row r="19" spans="1:18" ht="13.5" thickBot="1">
      <c r="A19" s="76"/>
      <c r="B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24" ht="29.25" customHeight="1" thickBot="1">
      <c r="A20" s="25" t="s">
        <v>6</v>
      </c>
      <c r="B20" s="26" t="s">
        <v>34</v>
      </c>
      <c r="C20" s="487" t="s">
        <v>287</v>
      </c>
      <c r="D20" s="1114" t="s">
        <v>5</v>
      </c>
      <c r="E20" s="1115"/>
      <c r="F20" s="1115"/>
      <c r="G20" s="1115"/>
      <c r="H20" s="1115"/>
      <c r="I20" s="1115"/>
      <c r="J20" s="1116"/>
      <c r="K20" s="1117" t="s">
        <v>288</v>
      </c>
      <c r="L20" s="1118"/>
      <c r="M20" s="1118"/>
      <c r="N20" s="1118"/>
      <c r="O20" s="1119"/>
      <c r="P20" s="1119"/>
      <c r="Q20" s="1120"/>
      <c r="R20" s="1117" t="s">
        <v>29</v>
      </c>
      <c r="S20" s="1118"/>
      <c r="T20" s="1118"/>
      <c r="U20" s="1118"/>
      <c r="V20" s="1119"/>
      <c r="W20" s="1119"/>
      <c r="X20" s="1120"/>
    </row>
    <row r="21" spans="1:24" ht="28.5" customHeight="1" thickBot="1">
      <c r="A21" s="328"/>
      <c r="B21" s="329"/>
      <c r="C21" s="584"/>
      <c r="D21" s="823" t="s">
        <v>70</v>
      </c>
      <c r="E21" s="824" t="s">
        <v>242</v>
      </c>
      <c r="F21" s="824" t="s">
        <v>245</v>
      </c>
      <c r="G21" s="825" t="s">
        <v>248</v>
      </c>
      <c r="H21" s="923" t="s">
        <v>264</v>
      </c>
      <c r="I21" s="923" t="s">
        <v>270</v>
      </c>
      <c r="J21" s="826" t="s">
        <v>252</v>
      </c>
      <c r="K21" s="823" t="s">
        <v>70</v>
      </c>
      <c r="L21" s="824" t="s">
        <v>242</v>
      </c>
      <c r="M21" s="824" t="s">
        <v>245</v>
      </c>
      <c r="N21" s="825" t="s">
        <v>248</v>
      </c>
      <c r="O21" s="923" t="s">
        <v>264</v>
      </c>
      <c r="P21" s="923" t="s">
        <v>270</v>
      </c>
      <c r="Q21" s="826" t="s">
        <v>252</v>
      </c>
      <c r="R21" s="823" t="s">
        <v>70</v>
      </c>
      <c r="S21" s="824" t="s">
        <v>242</v>
      </c>
      <c r="T21" s="824" t="s">
        <v>245</v>
      </c>
      <c r="U21" s="825" t="s">
        <v>248</v>
      </c>
      <c r="V21" s="923" t="s">
        <v>264</v>
      </c>
      <c r="W21" s="923" t="s">
        <v>270</v>
      </c>
      <c r="X21" s="826" t="s">
        <v>252</v>
      </c>
    </row>
    <row r="22" spans="1:24" ht="29.25" customHeight="1">
      <c r="A22" s="77">
        <v>1</v>
      </c>
      <c r="B22" s="90" t="s">
        <v>553</v>
      </c>
      <c r="C22" s="585" t="s">
        <v>217</v>
      </c>
      <c r="D22" s="596">
        <v>10000000</v>
      </c>
      <c r="E22" s="596">
        <v>10000000</v>
      </c>
      <c r="F22" s="596"/>
      <c r="G22" s="596"/>
      <c r="H22" s="596"/>
      <c r="I22" s="596"/>
      <c r="J22" s="593"/>
      <c r="K22" s="599">
        <v>0</v>
      </c>
      <c r="L22" s="599">
        <v>0</v>
      </c>
      <c r="M22" s="599"/>
      <c r="N22" s="599"/>
      <c r="O22" s="599"/>
      <c r="P22" s="599"/>
      <c r="Q22" s="593"/>
      <c r="R22" s="599">
        <v>10000000</v>
      </c>
      <c r="S22" s="599">
        <v>10000000</v>
      </c>
      <c r="T22" s="599"/>
      <c r="U22" s="599"/>
      <c r="V22" s="599"/>
      <c r="W22" s="599"/>
      <c r="X22" s="593" t="e">
        <f aca="true" t="shared" si="2" ref="X22:X28">V22/U22</f>
        <v>#DIV/0!</v>
      </c>
    </row>
    <row r="23" spans="1:24" ht="29.25" customHeight="1">
      <c r="A23" s="59">
        <v>2</v>
      </c>
      <c r="B23" s="91" t="s">
        <v>554</v>
      </c>
      <c r="C23" s="586" t="s">
        <v>217</v>
      </c>
      <c r="D23" s="597">
        <v>12000000</v>
      </c>
      <c r="E23" s="597">
        <v>12000000</v>
      </c>
      <c r="F23" s="597"/>
      <c r="G23" s="597"/>
      <c r="H23" s="597"/>
      <c r="I23" s="597"/>
      <c r="J23" s="593"/>
      <c r="K23" s="600">
        <v>0</v>
      </c>
      <c r="L23" s="600">
        <v>0</v>
      </c>
      <c r="M23" s="600"/>
      <c r="N23" s="600"/>
      <c r="O23" s="600"/>
      <c r="P23" s="600"/>
      <c r="Q23" s="593"/>
      <c r="R23" s="597">
        <v>12000000</v>
      </c>
      <c r="S23" s="597">
        <v>12000000</v>
      </c>
      <c r="T23" s="600"/>
      <c r="U23" s="600"/>
      <c r="V23" s="600"/>
      <c r="W23" s="600"/>
      <c r="X23" s="593" t="e">
        <f t="shared" si="2"/>
        <v>#DIV/0!</v>
      </c>
    </row>
    <row r="24" spans="1:24" ht="29.25" customHeight="1" thickBot="1">
      <c r="A24" s="59">
        <v>3</v>
      </c>
      <c r="B24" s="87" t="s">
        <v>555</v>
      </c>
      <c r="C24" s="582" t="s">
        <v>217</v>
      </c>
      <c r="D24" s="591">
        <v>7000000</v>
      </c>
      <c r="E24" s="591">
        <v>7000000</v>
      </c>
      <c r="F24" s="591"/>
      <c r="G24" s="591"/>
      <c r="H24" s="591"/>
      <c r="I24" s="591"/>
      <c r="J24" s="593"/>
      <c r="K24" s="595">
        <v>0</v>
      </c>
      <c r="L24" s="595">
        <v>0</v>
      </c>
      <c r="M24" s="595"/>
      <c r="N24" s="595"/>
      <c r="O24" s="595"/>
      <c r="P24" s="595"/>
      <c r="Q24" s="593"/>
      <c r="R24" s="591">
        <v>7000000</v>
      </c>
      <c r="S24" s="591">
        <v>7000000</v>
      </c>
      <c r="T24" s="595"/>
      <c r="U24" s="595"/>
      <c r="V24" s="595"/>
      <c r="W24" s="595"/>
      <c r="X24" s="593" t="e">
        <f t="shared" si="2"/>
        <v>#DIV/0!</v>
      </c>
    </row>
    <row r="25" spans="1:24" ht="29.25" customHeight="1" hidden="1">
      <c r="A25" s="59">
        <v>4</v>
      </c>
      <c r="B25" s="86" t="s">
        <v>484</v>
      </c>
      <c r="C25" s="581" t="s">
        <v>217</v>
      </c>
      <c r="D25" s="589"/>
      <c r="E25" s="589"/>
      <c r="F25" s="589"/>
      <c r="G25" s="589"/>
      <c r="H25" s="589"/>
      <c r="I25" s="589"/>
      <c r="J25" s="593"/>
      <c r="K25" s="595"/>
      <c r="L25" s="595"/>
      <c r="M25" s="595"/>
      <c r="N25" s="595"/>
      <c r="O25" s="595"/>
      <c r="P25" s="595"/>
      <c r="Q25" s="593"/>
      <c r="R25" s="595"/>
      <c r="S25" s="595"/>
      <c r="T25" s="595"/>
      <c r="U25" s="595"/>
      <c r="V25" s="595"/>
      <c r="W25" s="595"/>
      <c r="X25" s="593" t="e">
        <f t="shared" si="2"/>
        <v>#DIV/0!</v>
      </c>
    </row>
    <row r="26" spans="1:24" ht="29.25" customHeight="1" hidden="1">
      <c r="A26" s="59">
        <v>5</v>
      </c>
      <c r="B26" s="86" t="s">
        <v>514</v>
      </c>
      <c r="C26" s="581" t="s">
        <v>217</v>
      </c>
      <c r="D26" s="589"/>
      <c r="E26" s="589"/>
      <c r="F26" s="589"/>
      <c r="G26" s="924"/>
      <c r="H26" s="924"/>
      <c r="I26" s="924"/>
      <c r="J26" s="593"/>
      <c r="K26" s="595"/>
      <c r="L26" s="595"/>
      <c r="M26" s="595"/>
      <c r="N26" s="595"/>
      <c r="O26" s="595"/>
      <c r="P26" s="595"/>
      <c r="Q26" s="593"/>
      <c r="R26" s="595"/>
      <c r="S26" s="595"/>
      <c r="T26" s="595"/>
      <c r="U26" s="924"/>
      <c r="V26" s="924"/>
      <c r="W26" s="924"/>
      <c r="X26" s="593" t="e">
        <f t="shared" si="2"/>
        <v>#DIV/0!</v>
      </c>
    </row>
    <row r="27" spans="1:24" ht="29.25" customHeight="1" hidden="1">
      <c r="A27" s="59">
        <v>6</v>
      </c>
      <c r="B27" s="86" t="s">
        <v>515</v>
      </c>
      <c r="C27" s="587" t="s">
        <v>217</v>
      </c>
      <c r="D27" s="589"/>
      <c r="E27" s="589"/>
      <c r="F27" s="589"/>
      <c r="G27" s="924"/>
      <c r="H27" s="924"/>
      <c r="I27" s="924"/>
      <c r="J27" s="593"/>
      <c r="K27" s="594"/>
      <c r="L27" s="594"/>
      <c r="M27" s="594"/>
      <c r="N27" s="594"/>
      <c r="O27" s="594"/>
      <c r="P27" s="594"/>
      <c r="Q27" s="593"/>
      <c r="R27" s="594"/>
      <c r="S27" s="594"/>
      <c r="T27" s="594"/>
      <c r="U27" s="924"/>
      <c r="V27" s="924"/>
      <c r="W27" s="924"/>
      <c r="X27" s="593" t="e">
        <f t="shared" si="2"/>
        <v>#DIV/0!</v>
      </c>
    </row>
    <row r="28" spans="1:24" ht="29.25" customHeight="1" hidden="1" thickBot="1">
      <c r="A28" s="59">
        <v>7</v>
      </c>
      <c r="B28" s="86" t="s">
        <v>516</v>
      </c>
      <c r="C28" s="587" t="s">
        <v>217</v>
      </c>
      <c r="D28" s="589"/>
      <c r="E28" s="589"/>
      <c r="F28" s="589"/>
      <c r="G28" s="924"/>
      <c r="H28" s="924"/>
      <c r="I28" s="924"/>
      <c r="J28" s="593"/>
      <c r="K28" s="594"/>
      <c r="L28" s="594"/>
      <c r="M28" s="594"/>
      <c r="N28" s="594"/>
      <c r="O28" s="594"/>
      <c r="P28" s="594"/>
      <c r="Q28" s="593"/>
      <c r="R28" s="594"/>
      <c r="S28" s="594"/>
      <c r="T28" s="594"/>
      <c r="U28" s="924"/>
      <c r="V28" s="924"/>
      <c r="W28" s="924"/>
      <c r="X28" s="593" t="e">
        <f t="shared" si="2"/>
        <v>#DIV/0!</v>
      </c>
    </row>
    <row r="29" spans="1:24" ht="29.25" customHeight="1" hidden="1">
      <c r="A29" s="59">
        <v>8</v>
      </c>
      <c r="B29" s="86"/>
      <c r="C29" s="587" t="s">
        <v>217</v>
      </c>
      <c r="D29" s="589"/>
      <c r="E29" s="589"/>
      <c r="F29" s="589"/>
      <c r="G29" s="74"/>
      <c r="H29" s="924"/>
      <c r="I29" s="924"/>
      <c r="J29" s="593"/>
      <c r="K29" s="594"/>
      <c r="L29" s="594"/>
      <c r="M29" s="594"/>
      <c r="N29" s="594"/>
      <c r="O29" s="925"/>
      <c r="P29" s="925"/>
      <c r="Q29" s="593"/>
      <c r="R29" s="594"/>
      <c r="S29" s="594"/>
      <c r="T29" s="594"/>
      <c r="U29" s="594"/>
      <c r="V29" s="925"/>
      <c r="W29" s="925"/>
      <c r="X29" s="593"/>
    </row>
    <row r="30" spans="1:24" ht="29.25" customHeight="1" hidden="1">
      <c r="A30" s="59">
        <v>9</v>
      </c>
      <c r="B30" s="86"/>
      <c r="C30" s="587"/>
      <c r="D30" s="589"/>
      <c r="E30" s="589"/>
      <c r="F30" s="589"/>
      <c r="G30" s="74"/>
      <c r="H30" s="924"/>
      <c r="I30" s="924"/>
      <c r="J30" s="593" t="e">
        <f>G30/E30</f>
        <v>#DIV/0!</v>
      </c>
      <c r="K30" s="594"/>
      <c r="L30" s="594"/>
      <c r="M30" s="594"/>
      <c r="N30" s="594"/>
      <c r="O30" s="924"/>
      <c r="P30" s="924"/>
      <c r="Q30" s="593" t="e">
        <f>N30/L30</f>
        <v>#DIV/0!</v>
      </c>
      <c r="R30" s="594"/>
      <c r="S30" s="594"/>
      <c r="T30" s="594"/>
      <c r="U30" s="594"/>
      <c r="V30" s="924"/>
      <c r="W30" s="924"/>
      <c r="X30" s="593" t="e">
        <f>U30/S30</f>
        <v>#DIV/0!</v>
      </c>
    </row>
    <row r="31" spans="1:24" ht="29.25" customHeight="1" hidden="1" thickBot="1">
      <c r="A31" s="59">
        <v>10</v>
      </c>
      <c r="B31" s="92"/>
      <c r="C31" s="581"/>
      <c r="D31" s="589"/>
      <c r="E31" s="589"/>
      <c r="F31" s="589"/>
      <c r="G31" s="74"/>
      <c r="H31" s="924"/>
      <c r="I31" s="924"/>
      <c r="J31" s="593" t="e">
        <f>G31/E31</f>
        <v>#DIV/0!</v>
      </c>
      <c r="K31" s="594"/>
      <c r="L31" s="594"/>
      <c r="M31" s="594"/>
      <c r="N31" s="594"/>
      <c r="O31" s="924"/>
      <c r="P31" s="924"/>
      <c r="Q31" s="593" t="e">
        <f>N31/L31</f>
        <v>#DIV/0!</v>
      </c>
      <c r="R31" s="594"/>
      <c r="S31" s="594"/>
      <c r="T31" s="594"/>
      <c r="U31" s="594"/>
      <c r="V31" s="924"/>
      <c r="W31" s="924"/>
      <c r="X31" s="593" t="e">
        <f>U31/S31</f>
        <v>#DIV/0!</v>
      </c>
    </row>
    <row r="32" spans="1:24" ht="29.25" customHeight="1" thickBot="1">
      <c r="A32" s="1121" t="s">
        <v>1</v>
      </c>
      <c r="B32" s="1122"/>
      <c r="C32" s="583"/>
      <c r="D32" s="598">
        <f aca="true" t="shared" si="3" ref="D32:I32">SUM(D22:D31)</f>
        <v>29000000</v>
      </c>
      <c r="E32" s="598">
        <f t="shared" si="3"/>
        <v>29000000</v>
      </c>
      <c r="F32" s="598">
        <f t="shared" si="3"/>
        <v>0</v>
      </c>
      <c r="G32" s="831">
        <f t="shared" si="3"/>
        <v>0</v>
      </c>
      <c r="H32" s="831">
        <f t="shared" si="3"/>
        <v>0</v>
      </c>
      <c r="I32" s="831">
        <f t="shared" si="3"/>
        <v>0</v>
      </c>
      <c r="J32" s="828" t="e">
        <f>H32/G32</f>
        <v>#DIV/0!</v>
      </c>
      <c r="K32" s="598">
        <f aca="true" t="shared" si="4" ref="K32:P32">SUM(K22:K31)</f>
        <v>0</v>
      </c>
      <c r="L32" s="598">
        <f t="shared" si="4"/>
        <v>0</v>
      </c>
      <c r="M32" s="598">
        <f t="shared" si="4"/>
        <v>0</v>
      </c>
      <c r="N32" s="598">
        <f t="shared" si="4"/>
        <v>0</v>
      </c>
      <c r="O32" s="598">
        <f t="shared" si="4"/>
        <v>0</v>
      </c>
      <c r="P32" s="598">
        <f t="shared" si="4"/>
        <v>0</v>
      </c>
      <c r="Q32" s="828" t="e">
        <f>O32/N32</f>
        <v>#DIV/0!</v>
      </c>
      <c r="R32" s="598">
        <f aca="true" t="shared" si="5" ref="R32:W32">SUM(R22:R31)</f>
        <v>29000000</v>
      </c>
      <c r="S32" s="598">
        <f t="shared" si="5"/>
        <v>29000000</v>
      </c>
      <c r="T32" s="598">
        <f t="shared" si="5"/>
        <v>0</v>
      </c>
      <c r="U32" s="598">
        <f t="shared" si="5"/>
        <v>0</v>
      </c>
      <c r="V32" s="598">
        <f t="shared" si="5"/>
        <v>0</v>
      </c>
      <c r="W32" s="598">
        <f t="shared" si="5"/>
        <v>0</v>
      </c>
      <c r="X32" s="828" t="e">
        <f>V32/U32</f>
        <v>#DIV/0!</v>
      </c>
    </row>
    <row r="34" spans="11:18" ht="12.75">
      <c r="K34" s="78"/>
      <c r="L34" s="78"/>
      <c r="M34" s="78"/>
      <c r="N34" s="78"/>
      <c r="O34" s="78"/>
      <c r="P34" s="78"/>
      <c r="Q34" s="78"/>
      <c r="R34" s="78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2016.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Iroda-1120</cp:lastModifiedBy>
  <cp:lastPrinted>2015-10-02T09:02:50Z</cp:lastPrinted>
  <dcterms:created xsi:type="dcterms:W3CDTF">2000-01-07T08:44:52Z</dcterms:created>
  <dcterms:modified xsi:type="dcterms:W3CDTF">2016-04-13T09:52:25Z</dcterms:modified>
  <cp:category/>
  <cp:version/>
  <cp:contentType/>
  <cp:contentStatus/>
</cp:coreProperties>
</file>